
<file path=[Content_Types].xml><?xml version="1.0" encoding="utf-8"?>
<Types xmlns="http://schemas.openxmlformats.org/package/2006/content-types">
  <Default Extension="bin" ContentType="application/vnd.ms-office.vbaProject"/>
  <Default Extension="png" ContentType="image/png"/>
  <Default Extension="rels" ContentType="application/vnd.openxmlformats-package.relationships+xml"/>
  <Default Extension="svg" ContentType="image/svg+xml"/>
  <Default Extension="xml" ContentType="application/xml"/>
  <Override PartName="/xl/workbook.xml" ContentType="application/vnd.ms-excel.sheet.macroEnabled.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drawings/drawing4.xml" ContentType="application/vnd.openxmlformats-officedocument.drawing+xml"/>
  <Override PartName="/xl/tables/table3.xml" ContentType="application/vnd.openxmlformats-officedocument.spreadsheetml.table+xml"/>
  <Override PartName="/xl/drawings/drawing5.xml" ContentType="application/vnd.openxmlformats-officedocument.drawing+xml"/>
  <Override PartName="/xl/tables/table4.xml" ContentType="application/vnd.openxmlformats-officedocument.spreadsheetml.table+xml"/>
  <Override PartName="/xl/drawings/drawing6.xml" ContentType="application/vnd.openxmlformats-officedocument.drawing+xml"/>
  <Override PartName="/xl/tables/table5.xml" ContentType="application/vnd.openxmlformats-officedocument.spreadsheetml.tab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tables/table6.xml" ContentType="application/vnd.openxmlformats-officedocument.spreadsheetml.table+xml"/>
  <Override PartName="/xl/tables/table7.xml" ContentType="application/vnd.openxmlformats-officedocument.spreadsheetml.table+xml"/>
  <Override PartName="/xl/drawings/drawing7.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codeName="{372AB895-14C1-FC20-EB20-F1B4BCFD95AE}"/>
  <workbookPr codeName="현재_통합_문서" defaultThemeVersion="202300"/>
  <mc:AlternateContent xmlns:mc="http://schemas.openxmlformats.org/markup-compatibility/2006">
    <mc:Choice Requires="x15">
      <x15ac:absPath xmlns:x15ac="http://schemas.microsoft.com/office/spreadsheetml/2010/11/ac" url="C:\Users\a\OneDrive\Desktop\"/>
    </mc:Choice>
  </mc:AlternateContent>
  <xr:revisionPtr revIDLastSave="0" documentId="13_ncr:1_{AC5FE754-60C5-4A27-BD86-849D40D070D0}" xr6:coauthVersionLast="47" xr6:coauthVersionMax="47" xr10:uidLastSave="{00000000-0000-0000-0000-000000000000}"/>
  <bookViews>
    <workbookView xWindow="-120" yWindow="-120" windowWidth="29040" windowHeight="15720" xr2:uid="{00000000-000D-0000-FFFF-FFFF00000000}"/>
  </bookViews>
  <sheets>
    <sheet name="대시보드" sheetId="20" r:id="rId1"/>
    <sheet name="일일입력DB" sheetId="2" r:id="rId2"/>
    <sheet name="경쟁상품 입력" sheetId="9" r:id="rId3"/>
    <sheet name="업무일지" sheetId="11" r:id="rId4"/>
    <sheet name="상품관리" sheetId="13" r:id="rId5"/>
    <sheet name="예산관리" sheetId="15" r:id="rId6"/>
    <sheet name="표" sheetId="18" state="hidden" r:id="rId7"/>
    <sheet name="입출금 항목" sheetId="23" r:id="rId8"/>
    <sheet name="출력" sheetId="14" state="hidden" r:id="rId9"/>
    <sheet name="보고서_요약" sheetId="5" state="hidden" r:id="rId10"/>
  </sheets>
  <definedNames>
    <definedName name="_xleta.DB" hidden="1" xlm="1">#NAME?</definedName>
    <definedName name="_xleta.ROW" hidden="1" xlm="1">#NAME?</definedName>
    <definedName name="_xlpm.n" hidden="1" xlm="1">#NAME?</definedName>
    <definedName name="_xlpm.기준날짜" hidden="1" xlm="1">#NAME?</definedName>
    <definedName name="_xlpm.링크" hidden="1" xlm="1">#NAME?</definedName>
    <definedName name="_xlpm.원본" hidden="1" xlm="1">#NAME?</definedName>
    <definedName name="_xlpm.정렬원본" hidden="1" xlm="1">#NAME?</definedName>
    <definedName name="_xlpm.합계" hidden="1" xlm="1">#NAME?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I41" i="20" l="1" a="1"/>
  <c r="AI41" i="20" s="1"/>
  <c r="AG41" i="20" a="1"/>
  <c r="AG41" i="20" s="1"/>
  <c r="AE41" i="20" a="1"/>
  <c r="AE41" i="20" s="1"/>
  <c r="AC41" i="20" a="1"/>
  <c r="AC41" i="20" s="1"/>
  <c r="AA41" i="20" a="1"/>
  <c r="AA41" i="20" s="1"/>
  <c r="Y41" i="20" a="1"/>
  <c r="Y41" i="20" s="1"/>
  <c r="W41" i="20" a="1"/>
  <c r="W41" i="20" s="1"/>
  <c r="U41" i="20" a="1"/>
  <c r="U41" i="20" s="1"/>
  <c r="AI40" i="20" a="1"/>
  <c r="AI40" i="20" s="1"/>
  <c r="AG40" i="20" a="1"/>
  <c r="AG40" i="20" s="1"/>
  <c r="AE40" i="20" a="1"/>
  <c r="AE40" i="20" s="1"/>
  <c r="AC40" i="20" a="1"/>
  <c r="AC40" i="20" s="1"/>
  <c r="AA40" i="20" a="1"/>
  <c r="AA40" i="20" s="1"/>
  <c r="Y40" i="20" a="1"/>
  <c r="Y40" i="20" s="1"/>
  <c r="W40" i="20" a="1"/>
  <c r="W40" i="20" s="1"/>
  <c r="U40" i="20" a="1"/>
  <c r="U40" i="20" s="1"/>
  <c r="AI39" i="20" a="1"/>
  <c r="AI39" i="20" s="1"/>
  <c r="AG39" i="20" a="1"/>
  <c r="AG39" i="20" s="1"/>
  <c r="AE39" i="20" a="1"/>
  <c r="AE39" i="20" s="1"/>
  <c r="AC39" i="20" a="1"/>
  <c r="AC39" i="20" s="1"/>
  <c r="AA39" i="20" a="1"/>
  <c r="AA39" i="20" s="1"/>
  <c r="Y39" i="20" a="1"/>
  <c r="Y39" i="20" s="1"/>
  <c r="W39" i="20" a="1"/>
  <c r="W39" i="20" s="1"/>
  <c r="U39" i="20" a="1"/>
  <c r="U39" i="20" s="1"/>
  <c r="AI38" i="20" a="1"/>
  <c r="AI38" i="20" s="1"/>
  <c r="AG38" i="20" a="1"/>
  <c r="AG38" i="20" s="1"/>
  <c r="AE38" i="20" a="1"/>
  <c r="AE38" i="20" s="1"/>
  <c r="AC38" i="20" a="1"/>
  <c r="AC38" i="20" s="1"/>
  <c r="AA38" i="20" a="1"/>
  <c r="AA38" i="20" s="1"/>
  <c r="Y38" i="20" a="1"/>
  <c r="Y38" i="20" s="1"/>
  <c r="W38" i="20" a="1"/>
  <c r="W38" i="20" s="1"/>
  <c r="U38" i="20" a="1"/>
  <c r="U38" i="20" s="1"/>
  <c r="AI37" i="20" a="1"/>
  <c r="AI37" i="20" s="1"/>
  <c r="AG37" i="20" a="1"/>
  <c r="AG37" i="20" s="1"/>
  <c r="AE37" i="20" a="1"/>
  <c r="AE37" i="20" s="1"/>
  <c r="AC37" i="20" a="1"/>
  <c r="AC37" i="20" s="1"/>
  <c r="AA37" i="20" a="1"/>
  <c r="AA37" i="20" s="1"/>
  <c r="Y37" i="20" a="1"/>
  <c r="Y37" i="20" s="1"/>
  <c r="W37" i="20" a="1"/>
  <c r="W37" i="20" s="1"/>
  <c r="U37" i="20" a="1"/>
  <c r="U37" i="20" s="1"/>
  <c r="AI36" i="20" a="1"/>
  <c r="AI36" i="20" s="1"/>
  <c r="AG36" i="20" a="1"/>
  <c r="AG36" i="20" s="1"/>
  <c r="AE36" i="20" a="1"/>
  <c r="AE36" i="20" s="1"/>
  <c r="AC36" i="20" a="1"/>
  <c r="AC36" i="20" s="1"/>
  <c r="AA36" i="20" a="1"/>
  <c r="AA36" i="20" s="1"/>
  <c r="Y36" i="20" a="1"/>
  <c r="Y36" i="20" s="1"/>
  <c r="W36" i="20" a="1"/>
  <c r="W36" i="20" s="1"/>
  <c r="U36" i="20" a="1"/>
  <c r="U36" i="20" s="1"/>
  <c r="AI35" i="20" a="1"/>
  <c r="AI35" i="20" s="1"/>
  <c r="AG35" i="20" a="1"/>
  <c r="AG35" i="20" s="1"/>
  <c r="AE35" i="20" a="1"/>
  <c r="AE35" i="20" s="1"/>
  <c r="AC35" i="20" a="1"/>
  <c r="AC35" i="20" s="1"/>
  <c r="AA35" i="20" a="1"/>
  <c r="AA35" i="20" s="1"/>
  <c r="Y35" i="20" a="1"/>
  <c r="Y35" i="20" s="1"/>
  <c r="W35" i="20" a="1"/>
  <c r="W35" i="20" s="1"/>
  <c r="U35" i="20" a="1"/>
  <c r="U35" i="20" s="1"/>
  <c r="AI34" i="20" a="1"/>
  <c r="AI34" i="20" s="1"/>
  <c r="AG34" i="20" a="1"/>
  <c r="AG34" i="20" s="1"/>
  <c r="AE34" i="20" a="1"/>
  <c r="AE34" i="20" s="1"/>
  <c r="AC34" i="20" a="1"/>
  <c r="AC34" i="20" s="1"/>
  <c r="AA34" i="20" a="1"/>
  <c r="AA34" i="20" s="1"/>
  <c r="Y34" i="20" a="1"/>
  <c r="Y34" i="20" s="1"/>
  <c r="W34" i="20" a="1"/>
  <c r="W34" i="20" s="1"/>
  <c r="U34" i="20" a="1"/>
  <c r="U34" i="20" s="1"/>
  <c r="AI33" i="20" a="1"/>
  <c r="AI33" i="20" s="1"/>
  <c r="AG33" i="20" a="1"/>
  <c r="AG33" i="20" s="1"/>
  <c r="AE33" i="20" a="1"/>
  <c r="AE33" i="20" s="1"/>
  <c r="AC33" i="20" a="1"/>
  <c r="AC33" i="20" s="1"/>
  <c r="AA33" i="20" a="1"/>
  <c r="AA33" i="20" s="1"/>
  <c r="Y33" i="20" a="1"/>
  <c r="Y33" i="20" s="1"/>
  <c r="W33" i="20" a="1"/>
  <c r="W33" i="20" s="1"/>
  <c r="U33" i="20" a="1"/>
  <c r="U33" i="20" s="1"/>
  <c r="AI32" i="20" a="1"/>
  <c r="AI32" i="20" s="1"/>
  <c r="AG32" i="20" a="1"/>
  <c r="AG32" i="20" s="1"/>
  <c r="AE32" i="20" a="1"/>
  <c r="AE32" i="20" s="1"/>
  <c r="AC32" i="20" a="1"/>
  <c r="AC32" i="20" s="1"/>
  <c r="AA32" i="20" a="1"/>
  <c r="AA32" i="20" s="1"/>
  <c r="Y32" i="20" a="1"/>
  <c r="Y32" i="20" s="1"/>
  <c r="W32" i="20" a="1"/>
  <c r="W32" i="20" s="1"/>
  <c r="U32" i="20" a="1"/>
  <c r="U32" i="20" s="1"/>
  <c r="AI31" i="20" a="1"/>
  <c r="AI31" i="20" s="1"/>
  <c r="AG31" i="20" a="1"/>
  <c r="AG31" i="20" s="1"/>
  <c r="AE31" i="20" a="1"/>
  <c r="AE31" i="20" s="1"/>
  <c r="AC31" i="20" a="1"/>
  <c r="AC31" i="20" s="1"/>
  <c r="AA31" i="20" a="1"/>
  <c r="AA31" i="20" s="1"/>
  <c r="Y31" i="20" a="1"/>
  <c r="Y31" i="20" s="1"/>
  <c r="W31" i="20" a="1"/>
  <c r="W31" i="20" s="1"/>
  <c r="U31" i="20" a="1"/>
  <c r="U31" i="20" s="1"/>
  <c r="AI30" i="20" a="1"/>
  <c r="AI30" i="20" s="1"/>
  <c r="AG30" i="20" a="1"/>
  <c r="AG30" i="20" s="1"/>
  <c r="AE30" i="20" a="1"/>
  <c r="AE30" i="20" s="1"/>
  <c r="AC30" i="20" a="1"/>
  <c r="AC30" i="20" s="1"/>
  <c r="AA30" i="20" a="1"/>
  <c r="AA30" i="20" s="1"/>
  <c r="Y30" i="20" a="1"/>
  <c r="Y30" i="20" s="1"/>
  <c r="W30" i="20" a="1"/>
  <c r="W30" i="20" s="1"/>
  <c r="U30" i="20" a="1"/>
  <c r="U30" i="20" s="1"/>
  <c r="AI29" i="20" a="1"/>
  <c r="AI29" i="20" s="1"/>
  <c r="AG29" i="20" a="1"/>
  <c r="AG29" i="20" s="1"/>
  <c r="AE29" i="20" a="1"/>
  <c r="AE29" i="20" s="1"/>
  <c r="AC29" i="20" a="1"/>
  <c r="AC29" i="20" s="1"/>
  <c r="AA29" i="20" a="1"/>
  <c r="AA29" i="20" s="1"/>
  <c r="Y29" i="20" a="1"/>
  <c r="Y29" i="20" s="1"/>
  <c r="W29" i="20" a="1"/>
  <c r="W29" i="20" s="1"/>
  <c r="U29" i="20" a="1"/>
  <c r="U29" i="20" s="1"/>
  <c r="AI28" i="20" a="1"/>
  <c r="AI28" i="20" s="1"/>
  <c r="AG28" i="20" a="1"/>
  <c r="AG28" i="20" s="1"/>
  <c r="AE28" i="20" a="1"/>
  <c r="AE28" i="20" s="1"/>
  <c r="AC28" i="20" a="1"/>
  <c r="AC28" i="20" s="1"/>
  <c r="AA28" i="20" a="1"/>
  <c r="AA28" i="20" s="1"/>
  <c r="Y28" i="20" a="1"/>
  <c r="Y28" i="20" s="1"/>
  <c r="W28" i="20" a="1"/>
  <c r="W28" i="20" s="1"/>
  <c r="U28" i="20" a="1"/>
  <c r="U28" i="20" s="1"/>
  <c r="AI27" i="20" a="1"/>
  <c r="AI27" i="20" s="1"/>
  <c r="AG27" i="20" a="1"/>
  <c r="AG27" i="20" s="1"/>
  <c r="AE27" i="20" a="1"/>
  <c r="AE27" i="20" s="1"/>
  <c r="AC27" i="20" a="1"/>
  <c r="AC27" i="20" s="1"/>
  <c r="AA27" i="20" a="1"/>
  <c r="AA27" i="20" s="1"/>
  <c r="Y27" i="20" a="1"/>
  <c r="Y27" i="20" s="1"/>
  <c r="W27" i="20" a="1"/>
  <c r="W27" i="20" s="1"/>
  <c r="U27" i="20" a="1"/>
  <c r="U27" i="20" s="1"/>
  <c r="C13" i="15" l="1" a="1"/>
  <c r="Q24" i="15" s="1"/>
  <c r="M3" i="14"/>
  <c r="L3" i="14"/>
  <c r="A9" i="18"/>
  <c r="A10" i="18"/>
  <c r="A11" i="18"/>
  <c r="A12" i="18"/>
  <c r="A13" i="18"/>
  <c r="A14" i="18"/>
  <c r="A15" i="18"/>
  <c r="A16" i="18"/>
  <c r="A17" i="18"/>
  <c r="A18" i="18"/>
  <c r="A19" i="18"/>
  <c r="A20" i="18"/>
  <c r="A21" i="18"/>
  <c r="A22" i="18"/>
  <c r="A23" i="18"/>
  <c r="A24" i="18"/>
  <c r="A25" i="18"/>
  <c r="A26" i="18"/>
  <c r="A27" i="18"/>
  <c r="A28" i="18"/>
  <c r="A29" i="18"/>
  <c r="A30" i="18"/>
  <c r="A31" i="18"/>
  <c r="A5" i="18"/>
  <c r="A6" i="18"/>
  <c r="A7" i="18"/>
  <c r="A8" i="18"/>
  <c r="A4" i="18"/>
  <c r="G5" i="18"/>
  <c r="G6" i="18"/>
  <c r="G7" i="18"/>
  <c r="G8" i="18"/>
  <c r="G9" i="18"/>
  <c r="G10" i="18"/>
  <c r="G11" i="18"/>
  <c r="G12" i="18"/>
  <c r="G13" i="18"/>
  <c r="G14" i="18"/>
  <c r="G15" i="18"/>
  <c r="G16" i="18"/>
  <c r="G17" i="18"/>
  <c r="G18" i="18"/>
  <c r="G19" i="18"/>
  <c r="G20" i="18"/>
  <c r="G21" i="18"/>
  <c r="G22" i="18"/>
  <c r="G23" i="18"/>
  <c r="G24" i="18"/>
  <c r="G25" i="18"/>
  <c r="G26" i="18"/>
  <c r="G27" i="18"/>
  <c r="G28" i="18"/>
  <c r="G29" i="18"/>
  <c r="G30" i="18"/>
  <c r="G31" i="18"/>
  <c r="G4" i="18"/>
  <c r="T41" i="20" a="1"/>
  <c r="T41" i="20" s="1"/>
  <c r="T40" i="20" a="1"/>
  <c r="T40" i="20" s="1"/>
  <c r="T39" i="20" a="1"/>
  <c r="T39" i="20" s="1"/>
  <c r="T38" i="20" a="1"/>
  <c r="T38" i="20" s="1"/>
  <c r="T37" i="20" a="1"/>
  <c r="T37" i="20" s="1"/>
  <c r="T36" i="20" a="1"/>
  <c r="T36" i="20" s="1"/>
  <c r="T35" i="20" a="1"/>
  <c r="T35" i="20" s="1"/>
  <c r="T34" i="20" a="1"/>
  <c r="T34" i="20" s="1"/>
  <c r="T33" i="20" a="1"/>
  <c r="T33" i="20" s="1"/>
  <c r="T32" i="20" a="1"/>
  <c r="T32" i="20" s="1"/>
  <c r="T31" i="20" a="1"/>
  <c r="T31" i="20" s="1"/>
  <c r="T30" i="20" a="1"/>
  <c r="T30" i="20" s="1"/>
  <c r="T29" i="20" a="1"/>
  <c r="T29" i="20" s="1"/>
  <c r="O41" i="20" a="1"/>
  <c r="O41" i="20" s="1"/>
  <c r="K41" i="20" a="1"/>
  <c r="K41" i="20" s="1"/>
  <c r="G41" i="20" a="1"/>
  <c r="G41" i="20" s="1"/>
  <c r="C41" i="20" a="1"/>
  <c r="C41" i="20" s="1"/>
  <c r="O40" i="20" a="1"/>
  <c r="O40" i="20" s="1"/>
  <c r="K40" i="20" a="1"/>
  <c r="K40" i="20" s="1"/>
  <c r="G40" i="20" a="1"/>
  <c r="G40" i="20" s="1"/>
  <c r="C40" i="20" a="1"/>
  <c r="C40" i="20" s="1"/>
  <c r="O39" i="20" a="1"/>
  <c r="O39" i="20" s="1"/>
  <c r="K39" i="20" a="1"/>
  <c r="K39" i="20" s="1"/>
  <c r="G39" i="20" a="1"/>
  <c r="G39" i="20" s="1"/>
  <c r="C39" i="20" a="1"/>
  <c r="C39" i="20" s="1"/>
  <c r="O38" i="20" a="1"/>
  <c r="O38" i="20" s="1"/>
  <c r="K38" i="20" a="1"/>
  <c r="K38" i="20" s="1"/>
  <c r="G38" i="20" a="1"/>
  <c r="G38" i="20" s="1"/>
  <c r="C38" i="20" a="1"/>
  <c r="C38" i="20" s="1"/>
  <c r="O37" i="20" a="1"/>
  <c r="O37" i="20" s="1"/>
  <c r="K37" i="20" a="1"/>
  <c r="K37" i="20" s="1"/>
  <c r="G37" i="20" a="1"/>
  <c r="G37" i="20" s="1"/>
  <c r="C37" i="20" a="1"/>
  <c r="C37" i="20" s="1"/>
  <c r="O36" i="20" a="1"/>
  <c r="O36" i="20" s="1"/>
  <c r="K36" i="20" a="1"/>
  <c r="K36" i="20" s="1"/>
  <c r="G36" i="20" a="1"/>
  <c r="G36" i="20" s="1"/>
  <c r="C36" i="20" a="1"/>
  <c r="C36" i="20" s="1"/>
  <c r="O35" i="20" a="1"/>
  <c r="O35" i="20" s="1"/>
  <c r="K35" i="20" a="1"/>
  <c r="K35" i="20" s="1"/>
  <c r="G35" i="20" a="1"/>
  <c r="G35" i="20" s="1"/>
  <c r="C35" i="20" a="1"/>
  <c r="C35" i="20" s="1"/>
  <c r="O34" i="20" a="1"/>
  <c r="O34" i="20" s="1"/>
  <c r="K34" i="20" a="1"/>
  <c r="K34" i="20" s="1"/>
  <c r="G34" i="20" a="1"/>
  <c r="G34" i="20" s="1"/>
  <c r="C34" i="20" a="1"/>
  <c r="C34" i="20" s="1"/>
  <c r="O33" i="20" a="1"/>
  <c r="O33" i="20" s="1"/>
  <c r="K33" i="20" a="1"/>
  <c r="K33" i="20" s="1"/>
  <c r="G33" i="20" a="1"/>
  <c r="G33" i="20" s="1"/>
  <c r="C33" i="20" a="1"/>
  <c r="C33" i="20" s="1"/>
  <c r="O32" i="20" a="1"/>
  <c r="O32" i="20" s="1"/>
  <c r="K32" i="20" a="1"/>
  <c r="K32" i="20" s="1"/>
  <c r="G32" i="20" a="1"/>
  <c r="G32" i="20" s="1"/>
  <c r="C32" i="20" a="1"/>
  <c r="C32" i="20" s="1"/>
  <c r="O31" i="20" a="1"/>
  <c r="O31" i="20" s="1"/>
  <c r="K31" i="20" a="1"/>
  <c r="K31" i="20" s="1"/>
  <c r="G31" i="20" a="1"/>
  <c r="G31" i="20" s="1"/>
  <c r="C31" i="20" a="1"/>
  <c r="C31" i="20" s="1"/>
  <c r="O30" i="20" a="1"/>
  <c r="O30" i="20" s="1"/>
  <c r="K30" i="20" a="1"/>
  <c r="K30" i="20" s="1"/>
  <c r="G30" i="20" a="1"/>
  <c r="G30" i="20" s="1"/>
  <c r="C30" i="20" a="1"/>
  <c r="C30" i="20" s="1"/>
  <c r="O29" i="20" a="1"/>
  <c r="O29" i="20" s="1"/>
  <c r="K29" i="20" a="1"/>
  <c r="K29" i="20" s="1"/>
  <c r="G29" i="20" a="1"/>
  <c r="G29" i="20" s="1"/>
  <c r="C29" i="20" a="1"/>
  <c r="C29" i="20" s="1"/>
  <c r="O28" i="20" a="1"/>
  <c r="O28" i="20" s="1"/>
  <c r="K28" i="20" a="1"/>
  <c r="K28" i="20" s="1"/>
  <c r="G28" i="20" a="1"/>
  <c r="G28" i="20" s="1"/>
  <c r="C28" i="20" a="1"/>
  <c r="C28" i="20" s="1"/>
  <c r="O27" i="20" a="1"/>
  <c r="O27" i="20" s="1"/>
  <c r="K27" i="20" a="1"/>
  <c r="K27" i="20" s="1"/>
  <c r="G27" i="20" a="1"/>
  <c r="G27" i="20" s="1"/>
  <c r="C27" i="20" a="1"/>
  <c r="C27" i="20" s="1"/>
  <c r="N17" i="15" l="1"/>
  <c r="Q17" i="15"/>
  <c r="M16" i="15"/>
  <c r="G19" i="15"/>
  <c r="Q14" i="15"/>
  <c r="N20" i="15"/>
  <c r="G22" i="15"/>
  <c r="D15" i="15"/>
  <c r="H22" i="15"/>
  <c r="D18" i="15"/>
  <c r="Q20" i="15"/>
  <c r="I22" i="15"/>
  <c r="D21" i="15"/>
  <c r="H15" i="15"/>
  <c r="N16" i="15"/>
  <c r="G18" i="15"/>
  <c r="M19" i="15"/>
  <c r="E21" i="15"/>
  <c r="D24" i="15"/>
  <c r="I15" i="15"/>
  <c r="H18" i="15"/>
  <c r="N19" i="15"/>
  <c r="G21" i="15"/>
  <c r="M22" i="15"/>
  <c r="E24" i="15"/>
  <c r="D14" i="15"/>
  <c r="J15" i="15"/>
  <c r="Q16" i="15"/>
  <c r="I18" i="15"/>
  <c r="H21" i="15"/>
  <c r="N22" i="15"/>
  <c r="G24" i="15"/>
  <c r="E14" i="15"/>
  <c r="D17" i="15"/>
  <c r="J18" i="15"/>
  <c r="Q19" i="15"/>
  <c r="I21" i="15"/>
  <c r="H24" i="15"/>
  <c r="G14" i="15"/>
  <c r="M15" i="15"/>
  <c r="E17" i="15"/>
  <c r="D20" i="15"/>
  <c r="J21" i="15"/>
  <c r="Q22" i="15"/>
  <c r="I24" i="15"/>
  <c r="M20" i="15"/>
  <c r="E18" i="15"/>
  <c r="H16" i="15"/>
  <c r="I19" i="15"/>
  <c r="Q23" i="15"/>
  <c r="J14" i="15"/>
  <c r="Q15" i="15"/>
  <c r="I17" i="15"/>
  <c r="H20" i="15"/>
  <c r="N21" i="15"/>
  <c r="G23" i="15"/>
  <c r="M24" i="15"/>
  <c r="N15" i="15"/>
  <c r="M18" i="15"/>
  <c r="J24" i="15"/>
  <c r="I14" i="15"/>
  <c r="H17" i="15"/>
  <c r="G20" i="15"/>
  <c r="E23" i="15"/>
  <c r="D16" i="15"/>
  <c r="Q18" i="15"/>
  <c r="N24" i="15"/>
  <c r="M14" i="15"/>
  <c r="E16" i="15"/>
  <c r="D19" i="15"/>
  <c r="J20" i="15"/>
  <c r="Q21" i="15"/>
  <c r="I23" i="15"/>
  <c r="E22" i="15"/>
  <c r="I16" i="15"/>
  <c r="H19" i="15"/>
  <c r="M23" i="15"/>
  <c r="J16" i="15"/>
  <c r="N23" i="15"/>
  <c r="E15" i="15"/>
  <c r="J19" i="15"/>
  <c r="G15" i="15"/>
  <c r="J22" i="15"/>
  <c r="H14" i="15"/>
  <c r="G17" i="15"/>
  <c r="E20" i="15"/>
  <c r="D23" i="15"/>
  <c r="C13" i="15"/>
  <c r="N18" i="15"/>
  <c r="M21" i="15"/>
  <c r="R21" i="15" s="1"/>
  <c r="J17" i="15"/>
  <c r="I20" i="15"/>
  <c r="H23" i="15"/>
  <c r="N14" i="15"/>
  <c r="G16" i="15"/>
  <c r="M17" i="15"/>
  <c r="E19" i="15"/>
  <c r="D22" i="15"/>
  <c r="J23" i="15"/>
  <c r="O20" i="15" l="1"/>
  <c r="R20" i="15"/>
  <c r="O18" i="15"/>
  <c r="R18" i="15"/>
  <c r="O24" i="15"/>
  <c r="R24" i="15"/>
  <c r="L17" i="15"/>
  <c r="O15" i="15"/>
  <c r="R15" i="15"/>
  <c r="R22" i="15"/>
  <c r="O23" i="15"/>
  <c r="R23" i="15"/>
  <c r="R16" i="15"/>
  <c r="O14" i="15"/>
  <c r="R14" i="15"/>
  <c r="R19" i="15"/>
  <c r="O17" i="15"/>
  <c r="R17" i="15"/>
  <c r="L15" i="15"/>
  <c r="L23" i="15"/>
  <c r="L22" i="15"/>
  <c r="O21" i="15"/>
  <c r="L24" i="15"/>
  <c r="H13" i="15"/>
  <c r="J13" i="15"/>
  <c r="I13" i="15"/>
  <c r="G13" i="15"/>
  <c r="E13" i="15"/>
  <c r="D13" i="15"/>
  <c r="Q13" i="15"/>
  <c r="N13" i="15"/>
  <c r="M13" i="15"/>
  <c r="O22" i="15"/>
  <c r="L16" i="15"/>
  <c r="L20" i="15"/>
  <c r="O16" i="15"/>
  <c r="L21" i="15"/>
  <c r="L18" i="15"/>
  <c r="L19" i="15"/>
  <c r="L14" i="15"/>
  <c r="O19" i="15"/>
  <c r="O13" i="15" l="1"/>
  <c r="R13" i="15"/>
  <c r="L13" i="15"/>
  <c r="E3" i="14" l="1"/>
  <c r="N39" i="15"/>
  <c r="N40" i="15" s="1"/>
  <c r="N41" i="15" s="1"/>
  <c r="N42" i="15" s="1"/>
  <c r="N43" i="15" s="1"/>
  <c r="N44" i="15" s="1"/>
  <c r="N45" i="15" s="1"/>
  <c r="N46" i="15" s="1"/>
  <c r="N47" i="15" s="1"/>
  <c r="N48" i="15" s="1"/>
  <c r="N49" i="15" s="1"/>
  <c r="N50" i="15" s="1"/>
  <c r="N51" i="15" s="1"/>
  <c r="N52" i="15" s="1"/>
  <c r="N53" i="15" s="1"/>
  <c r="N54" i="15" s="1"/>
  <c r="N55" i="15" s="1"/>
  <c r="N56" i="15" s="1"/>
  <c r="N57" i="15" s="1"/>
  <c r="N58" i="15" s="1"/>
  <c r="N59" i="15" s="1"/>
  <c r="N60" i="15" s="1"/>
  <c r="N61" i="15" s="1"/>
  <c r="N62" i="15" s="1"/>
  <c r="N63" i="15" s="1"/>
  <c r="N64" i="15" s="1"/>
  <c r="N65" i="15" s="1"/>
  <c r="N66" i="15" s="1"/>
  <c r="N67" i="15" s="1"/>
  <c r="N68" i="15" s="1"/>
  <c r="N69" i="15" s="1"/>
  <c r="N70" i="15" s="1"/>
  <c r="N71" i="15" s="1"/>
  <c r="N72" i="15" s="1"/>
  <c r="N73" i="15" s="1"/>
  <c r="N74" i="15" s="1"/>
  <c r="N75" i="15" s="1"/>
  <c r="N76" i="15" s="1"/>
  <c r="N77" i="15" s="1"/>
  <c r="N78" i="15" s="1"/>
  <c r="N79" i="15" s="1"/>
  <c r="N80" i="15" s="1"/>
  <c r="N81" i="15" s="1"/>
  <c r="N82" i="15" s="1"/>
  <c r="N83" i="15" s="1"/>
  <c r="N84" i="15" s="1"/>
  <c r="N85" i="15" s="1"/>
  <c r="N86" i="15" s="1"/>
  <c r="N87" i="15" s="1"/>
  <c r="N88" i="15" s="1"/>
  <c r="N89" i="15" s="1"/>
  <c r="N90" i="15" s="1"/>
  <c r="N91" i="15" s="1"/>
  <c r="N92" i="15" s="1"/>
  <c r="N93" i="15" s="1"/>
  <c r="N94" i="15" s="1"/>
  <c r="N95" i="15" s="1"/>
  <c r="N96" i="15" s="1"/>
  <c r="N97" i="15" s="1"/>
  <c r="N98" i="15" s="1"/>
  <c r="N99" i="15" s="1"/>
  <c r="N100" i="15" s="1"/>
  <c r="N101" i="15" s="1"/>
  <c r="N102" i="15" s="1"/>
  <c r="N103" i="15" s="1"/>
  <c r="N104" i="15" s="1"/>
  <c r="N105" i="15" s="1"/>
  <c r="N106" i="15" s="1"/>
  <c r="N107" i="15" s="1"/>
  <c r="N108" i="15" s="1"/>
  <c r="N109" i="15" s="1"/>
  <c r="N110" i="15" s="1"/>
  <c r="N111" i="15" s="1"/>
  <c r="N112" i="15" s="1"/>
  <c r="N113" i="15" s="1"/>
  <c r="N114" i="15" s="1"/>
  <c r="N115" i="15" s="1"/>
  <c r="N116" i="15" s="1"/>
  <c r="N117" i="15" s="1"/>
  <c r="N118" i="15" s="1"/>
  <c r="N119" i="15" s="1"/>
  <c r="N120" i="15" s="1"/>
  <c r="N121" i="15" s="1"/>
  <c r="N122" i="15" s="1"/>
  <c r="N123" i="15" s="1"/>
  <c r="N124" i="15" s="1"/>
  <c r="N125" i="15" s="1"/>
  <c r="N126" i="15" s="1"/>
  <c r="N127" i="15" s="1"/>
  <c r="N128" i="15" s="1"/>
  <c r="N129" i="15" s="1"/>
  <c r="N130" i="15" s="1"/>
  <c r="N131" i="15" s="1"/>
  <c r="N132" i="15" s="1"/>
  <c r="N133" i="15" s="1"/>
  <c r="N134" i="15" s="1"/>
  <c r="N135" i="15" s="1"/>
  <c r="N136" i="15" s="1"/>
  <c r="N137" i="15" s="1"/>
  <c r="N138" i="15" s="1"/>
  <c r="N139" i="15" s="1"/>
  <c r="N140" i="15" s="1"/>
  <c r="N141" i="15" s="1"/>
  <c r="N142" i="15" s="1"/>
  <c r="N143" i="15" s="1"/>
  <c r="N144" i="15" s="1"/>
  <c r="N145" i="15" s="1"/>
  <c r="N146" i="15" s="1"/>
  <c r="N147" i="15" s="1"/>
  <c r="N148" i="15" s="1"/>
  <c r="N149" i="15" s="1"/>
  <c r="N150" i="15" s="1"/>
  <c r="N151" i="15" s="1"/>
  <c r="N152" i="15" s="1"/>
  <c r="N153" i="15" s="1"/>
  <c r="N154" i="15" s="1"/>
  <c r="N155" i="15" s="1"/>
  <c r="N156" i="15" s="1"/>
  <c r="N157" i="15" s="1"/>
  <c r="N158" i="15" s="1"/>
  <c r="N159" i="15" s="1"/>
  <c r="N160" i="15" s="1"/>
  <c r="N161" i="15" s="1"/>
  <c r="N162" i="15" s="1"/>
  <c r="N163" i="15" s="1"/>
  <c r="N164" i="15" s="1"/>
  <c r="N165" i="15" s="1"/>
  <c r="N166" i="15" s="1"/>
  <c r="N167" i="15" s="1"/>
  <c r="N168" i="15" s="1"/>
  <c r="N169" i="15" s="1"/>
  <c r="N170" i="15" s="1"/>
  <c r="N171" i="15" s="1"/>
  <c r="N172" i="15" s="1"/>
  <c r="N173" i="15" s="1"/>
  <c r="N174" i="15" s="1"/>
  <c r="N175" i="15" s="1"/>
  <c r="N176" i="15" s="1"/>
  <c r="N177" i="15" s="1"/>
  <c r="N178" i="15" s="1"/>
  <c r="N179" i="15" s="1"/>
  <c r="N180" i="15" s="1"/>
  <c r="N181" i="15" s="1"/>
  <c r="N182" i="15" s="1"/>
  <c r="N183" i="15" s="1"/>
  <c r="N184" i="15" s="1"/>
  <c r="N185" i="15" s="1"/>
  <c r="N186" i="15" s="1"/>
  <c r="N187" i="15" s="1"/>
  <c r="N188" i="15" s="1"/>
  <c r="N189" i="15" s="1"/>
  <c r="N190" i="15" s="1"/>
  <c r="N191" i="15" s="1"/>
  <c r="N192" i="15" s="1"/>
  <c r="N193" i="15" s="1"/>
  <c r="N194" i="15" s="1"/>
  <c r="N195" i="15" s="1"/>
  <c r="N196" i="15" s="1"/>
  <c r="N197" i="15" s="1"/>
  <c r="N198" i="15" s="1"/>
  <c r="N199" i="15" s="1"/>
  <c r="N200" i="15" s="1"/>
  <c r="N201" i="15" s="1"/>
  <c r="N202" i="15" s="1"/>
  <c r="N203" i="15" s="1"/>
  <c r="N204" i="15" s="1"/>
  <c r="N205" i="15" s="1"/>
  <c r="N206" i="15" s="1"/>
  <c r="N207" i="15" s="1"/>
  <c r="N208" i="15" s="1"/>
  <c r="N209" i="15" s="1"/>
  <c r="N210" i="15" s="1"/>
  <c r="N211" i="15" s="1"/>
  <c r="N212" i="15" s="1"/>
  <c r="N213" i="15" s="1"/>
  <c r="N214" i="15" s="1"/>
  <c r="N215" i="15" s="1"/>
  <c r="N216" i="15" s="1"/>
  <c r="N217" i="15" s="1"/>
  <c r="N218" i="15" s="1"/>
  <c r="N219" i="15" s="1"/>
  <c r="N220" i="15" s="1"/>
  <c r="N221" i="15" s="1"/>
  <c r="N222" i="15" s="1"/>
  <c r="N223" i="15" s="1"/>
  <c r="N224" i="15" s="1"/>
  <c r="N225" i="15" s="1"/>
  <c r="N226" i="15" s="1"/>
  <c r="N227" i="15" s="1"/>
  <c r="N228" i="15" s="1"/>
  <c r="N229" i="15" s="1"/>
  <c r="N230" i="15" s="1"/>
  <c r="N231" i="15" s="1"/>
  <c r="N232" i="15" s="1"/>
  <c r="N233" i="15" s="1"/>
  <c r="N234" i="15" s="1"/>
  <c r="N235" i="15" s="1"/>
  <c r="N236" i="15" s="1"/>
  <c r="N237" i="15" s="1"/>
  <c r="N238" i="15" s="1"/>
  <c r="N239" i="15" s="1"/>
  <c r="N240" i="15" s="1"/>
  <c r="N241" i="15" s="1"/>
  <c r="N242" i="15" s="1"/>
  <c r="N243" i="15" s="1"/>
  <c r="N244" i="15" s="1"/>
  <c r="N245" i="15" s="1"/>
  <c r="N246" i="15" s="1"/>
  <c r="N247" i="15" s="1"/>
  <c r="N248" i="15" s="1"/>
  <c r="N249" i="15" s="1"/>
  <c r="N250" i="15" s="1"/>
  <c r="N251" i="15" s="1"/>
  <c r="N252" i="15" s="1"/>
  <c r="N253" i="15" s="1"/>
  <c r="N254" i="15" s="1"/>
  <c r="N255" i="15" s="1"/>
  <c r="N256" i="15" s="1"/>
  <c r="N257" i="15" s="1"/>
  <c r="N258" i="15" s="1"/>
  <c r="N259" i="15" s="1"/>
  <c r="N260" i="15" s="1"/>
  <c r="N261" i="15" s="1"/>
  <c r="N262" i="15" s="1"/>
  <c r="N263" i="15" s="1"/>
  <c r="N264" i="15" s="1"/>
  <c r="N265" i="15" s="1"/>
  <c r="N266" i="15" s="1"/>
  <c r="N267" i="15" s="1"/>
  <c r="N268" i="15" s="1"/>
  <c r="N269" i="15" s="1"/>
  <c r="N270" i="15" s="1"/>
  <c r="N271" i="15" s="1"/>
  <c r="N272" i="15" s="1"/>
  <c r="N273" i="15" s="1"/>
  <c r="N274" i="15" s="1"/>
  <c r="N275" i="15" s="1"/>
  <c r="N276" i="15" s="1"/>
  <c r="N277" i="15" s="1"/>
  <c r="N278" i="15" s="1"/>
  <c r="N279" i="15" s="1"/>
  <c r="N280" i="15" s="1"/>
  <c r="N281" i="15" s="1"/>
  <c r="N282" i="15" s="1"/>
  <c r="N283" i="15" s="1"/>
  <c r="N284" i="15" s="1"/>
  <c r="N285" i="15" s="1"/>
  <c r="N286" i="15" s="1"/>
  <c r="N287" i="15" s="1"/>
  <c r="N288" i="15" s="1"/>
  <c r="N289" i="15" s="1"/>
  <c r="N290" i="15" s="1"/>
  <c r="N291" i="15" s="1"/>
  <c r="N292" i="15" s="1"/>
  <c r="N293" i="15" s="1"/>
  <c r="N294" i="15" s="1"/>
  <c r="N295" i="15" s="1"/>
  <c r="N296" i="15" s="1"/>
  <c r="N297" i="15" s="1"/>
  <c r="N298" i="15" s="1"/>
  <c r="N299" i="15" s="1"/>
  <c r="N300" i="15" s="1"/>
  <c r="N301" i="15" s="1"/>
  <c r="N302" i="15" s="1"/>
  <c r="N303" i="15" s="1"/>
  <c r="N304" i="15" s="1"/>
  <c r="N305" i="15" s="1"/>
  <c r="N306" i="15" s="1"/>
  <c r="N307" i="15" s="1"/>
  <c r="N308" i="15" s="1"/>
  <c r="N309" i="15" s="1"/>
  <c r="N310" i="15" s="1"/>
  <c r="N311" i="15" s="1"/>
  <c r="N312" i="15" s="1"/>
  <c r="N313" i="15" s="1"/>
  <c r="N314" i="15" s="1"/>
  <c r="N315" i="15" s="1"/>
  <c r="N316" i="15" s="1"/>
  <c r="N317" i="15" s="1"/>
  <c r="N318" i="15" s="1"/>
  <c r="N319" i="15" s="1"/>
  <c r="N320" i="15" s="1"/>
  <c r="N321" i="15" s="1"/>
  <c r="N322" i="15" s="1"/>
  <c r="N323" i="15" s="1"/>
  <c r="N324" i="15" s="1"/>
  <c r="N325" i="15" s="1"/>
  <c r="N326" i="15" s="1"/>
  <c r="N327" i="15" s="1"/>
  <c r="N328" i="15" s="1"/>
  <c r="N329" i="15" s="1"/>
  <c r="N330" i="15" s="1"/>
  <c r="N331" i="15" s="1"/>
  <c r="N332" i="15" s="1"/>
  <c r="N333" i="15" s="1"/>
  <c r="N334" i="15" s="1"/>
  <c r="N335" i="15" s="1"/>
  <c r="N336" i="15" s="1"/>
  <c r="N337" i="15" s="1"/>
  <c r="N338" i="15" s="1"/>
  <c r="N339" i="15" s="1"/>
  <c r="N340" i="15" s="1"/>
  <c r="N341" i="15" s="1"/>
  <c r="N342" i="15" s="1"/>
  <c r="N343" i="15" s="1"/>
  <c r="N344" i="15" s="1"/>
  <c r="N345" i="15" s="1"/>
  <c r="N346" i="15" s="1"/>
  <c r="N347" i="15" s="1"/>
  <c r="N348" i="15" s="1"/>
  <c r="N349" i="15" s="1"/>
  <c r="N350" i="15" s="1"/>
  <c r="N351" i="15" s="1"/>
  <c r="N352" i="15" s="1"/>
  <c r="N353" i="15" s="1"/>
  <c r="N354" i="15" s="1"/>
  <c r="N355" i="15" s="1"/>
  <c r="N356" i="15" s="1"/>
  <c r="N357" i="15" s="1"/>
  <c r="N358" i="15" s="1"/>
  <c r="N359" i="15" s="1"/>
  <c r="N360" i="15" s="1"/>
  <c r="N361" i="15" s="1"/>
  <c r="N362" i="15" s="1"/>
  <c r="N363" i="15" s="1"/>
  <c r="N364" i="15" s="1"/>
  <c r="N365" i="15" s="1"/>
  <c r="N366" i="15" s="1"/>
  <c r="N367" i="15" s="1"/>
  <c r="N368" i="15" s="1"/>
  <c r="N369" i="15" s="1"/>
  <c r="N370" i="15" s="1"/>
  <c r="N371" i="15" s="1"/>
  <c r="N372" i="15" s="1"/>
  <c r="N373" i="15" s="1"/>
  <c r="N374" i="15" s="1"/>
  <c r="N375" i="15" s="1"/>
  <c r="N376" i="15" s="1"/>
  <c r="N377" i="15" s="1"/>
  <c r="N378" i="15" s="1"/>
  <c r="N379" i="15" s="1"/>
  <c r="N380" i="15" s="1"/>
  <c r="N381" i="15" s="1"/>
  <c r="N382" i="15" s="1"/>
  <c r="N383" i="15" s="1"/>
  <c r="N384" i="15" s="1"/>
  <c r="N385" i="15" s="1"/>
  <c r="N386" i="15" s="1"/>
  <c r="N387" i="15" s="1"/>
  <c r="N388" i="15" s="1"/>
  <c r="N389" i="15" s="1"/>
  <c r="N390" i="15" s="1"/>
  <c r="N391" i="15" s="1"/>
  <c r="N392" i="15" s="1"/>
  <c r="N393" i="15" s="1"/>
  <c r="N394" i="15" s="1"/>
  <c r="N395" i="15" s="1"/>
  <c r="N396" i="15" s="1"/>
  <c r="N397" i="15" s="1"/>
  <c r="N398" i="15" s="1"/>
  <c r="N399" i="15" s="1"/>
  <c r="N400" i="15" s="1"/>
  <c r="N401" i="15" s="1"/>
  <c r="N402" i="15" s="1"/>
  <c r="N403" i="15" s="1"/>
  <c r="N404" i="15" s="1"/>
  <c r="N405" i="15" s="1"/>
  <c r="N406" i="15" s="1"/>
  <c r="N407" i="15" s="1"/>
  <c r="N408" i="15" s="1"/>
  <c r="N409" i="15" s="1"/>
  <c r="N410" i="15" s="1"/>
  <c r="N411" i="15" s="1"/>
  <c r="N412" i="15" s="1"/>
  <c r="N413" i="15" s="1"/>
  <c r="N414" i="15" s="1"/>
  <c r="N415" i="15" s="1"/>
  <c r="N416" i="15" s="1"/>
  <c r="N417" i="15" s="1"/>
  <c r="N418" i="15" s="1"/>
  <c r="N419" i="15" s="1"/>
  <c r="N420" i="15" s="1"/>
  <c r="N421" i="15" s="1"/>
  <c r="N422" i="15" s="1"/>
  <c r="N423" i="15" s="1"/>
  <c r="N424" i="15" s="1"/>
  <c r="N425" i="15" s="1"/>
  <c r="N426" i="15" s="1"/>
  <c r="N427" i="15" s="1"/>
  <c r="N428" i="15" s="1"/>
  <c r="N429" i="15" s="1"/>
  <c r="N430" i="15" s="1"/>
  <c r="N431" i="15" s="1"/>
  <c r="N432" i="15" s="1"/>
  <c r="N433" i="15" s="1"/>
  <c r="N434" i="15" s="1"/>
  <c r="N435" i="15" s="1"/>
  <c r="N436" i="15" s="1"/>
  <c r="N437" i="15" s="1"/>
  <c r="N438" i="15" s="1"/>
  <c r="N439" i="15" s="1"/>
  <c r="N440" i="15" s="1"/>
  <c r="N441" i="15" s="1"/>
  <c r="N442" i="15" s="1"/>
  <c r="N443" i="15" s="1"/>
  <c r="N444" i="15" s="1"/>
  <c r="N445" i="15" s="1"/>
  <c r="N446" i="15" s="1"/>
  <c r="N447" i="15" s="1"/>
  <c r="N448" i="15" s="1"/>
  <c r="N449" i="15" s="1"/>
  <c r="N450" i="15" s="1"/>
  <c r="N451" i="15" s="1"/>
  <c r="N452" i="15" s="1"/>
  <c r="N453" i="15" s="1"/>
  <c r="N454" i="15" s="1"/>
  <c r="N455" i="15" s="1"/>
  <c r="N456" i="15" s="1"/>
  <c r="N457" i="15" s="1"/>
  <c r="N458" i="15" s="1"/>
  <c r="N459" i="15" s="1"/>
  <c r="N460" i="15" s="1"/>
  <c r="N461" i="15" s="1"/>
  <c r="N462" i="15" s="1"/>
  <c r="N463" i="15" s="1"/>
  <c r="N464" i="15" s="1"/>
  <c r="N465" i="15" s="1"/>
  <c r="N466" i="15" s="1"/>
  <c r="N467" i="15" s="1"/>
  <c r="N468" i="15" s="1"/>
  <c r="N469" i="15" s="1"/>
  <c r="N470" i="15" s="1"/>
  <c r="N471" i="15" s="1"/>
  <c r="N472" i="15" s="1"/>
  <c r="N473" i="15" s="1"/>
  <c r="N474" i="15" s="1"/>
  <c r="N475" i="15" s="1"/>
  <c r="N476" i="15" s="1"/>
  <c r="N477" i="15" s="1"/>
  <c r="N478" i="15" s="1"/>
  <c r="N479" i="15" s="1"/>
  <c r="N480" i="15" s="1"/>
  <c r="N481" i="15" s="1"/>
  <c r="N482" i="15" s="1"/>
  <c r="N483" i="15" s="1"/>
  <c r="N484" i="15" s="1"/>
  <c r="N485" i="15" s="1"/>
  <c r="N486" i="15" s="1"/>
  <c r="N487" i="15" s="1"/>
  <c r="N488" i="15" s="1"/>
  <c r="N489" i="15" s="1"/>
  <c r="N490" i="15" s="1"/>
  <c r="N491" i="15" s="1"/>
  <c r="N492" i="15" s="1"/>
  <c r="N493" i="15" s="1"/>
  <c r="N494" i="15" s="1"/>
  <c r="N495" i="15" s="1"/>
  <c r="N496" i="15" s="1"/>
  <c r="N497" i="15" s="1"/>
  <c r="N498" i="15" s="1"/>
  <c r="N499" i="15" s="1"/>
  <c r="N500" i="15" s="1"/>
  <c r="N501" i="15" s="1"/>
  <c r="N502" i="15" s="1"/>
  <c r="N503" i="15" s="1"/>
  <c r="N504" i="15" s="1"/>
  <c r="N505" i="15" s="1"/>
  <c r="N506" i="15" s="1"/>
  <c r="N507" i="15" s="1"/>
  <c r="N508" i="15" s="1"/>
  <c r="N509" i="15" s="1"/>
  <c r="N510" i="15" s="1"/>
  <c r="N511" i="15" s="1"/>
  <c r="N512" i="15" s="1"/>
  <c r="N513" i="15" s="1"/>
  <c r="N514" i="15" s="1"/>
  <c r="N515" i="15" s="1"/>
  <c r="N516" i="15" s="1"/>
  <c r="N517" i="15" s="1"/>
  <c r="N518" i="15" s="1"/>
  <c r="N519" i="15" s="1"/>
  <c r="N520" i="15" s="1"/>
  <c r="N521" i="15" s="1"/>
  <c r="N522" i="15" s="1"/>
  <c r="N523" i="15" s="1"/>
  <c r="N524" i="15" s="1"/>
  <c r="N525" i="15" s="1"/>
  <c r="N526" i="15" s="1"/>
  <c r="N527" i="15" s="1"/>
  <c r="N528" i="15" s="1"/>
  <c r="N529" i="15" s="1"/>
  <c r="N530" i="15" s="1"/>
  <c r="N531" i="15" s="1"/>
  <c r="N532" i="15" s="1"/>
  <c r="N533" i="15" s="1"/>
  <c r="N534" i="15" s="1"/>
  <c r="N535" i="15" s="1"/>
  <c r="N536" i="15" s="1"/>
  <c r="N537" i="15" s="1"/>
  <c r="N538" i="15" s="1"/>
  <c r="N539" i="15" s="1"/>
  <c r="N540" i="15" s="1"/>
  <c r="N541" i="15" s="1"/>
  <c r="N542" i="15" s="1"/>
  <c r="N543" i="15" s="1"/>
  <c r="N544" i="15" s="1"/>
  <c r="N545" i="15" s="1"/>
  <c r="N546" i="15" s="1"/>
  <c r="N547" i="15" s="1"/>
  <c r="N548" i="15" s="1"/>
  <c r="N549" i="15" s="1"/>
  <c r="N550" i="15" s="1"/>
  <c r="N551" i="15" s="1"/>
  <c r="N552" i="15" s="1"/>
  <c r="N553" i="15" s="1"/>
  <c r="N554" i="15" s="1"/>
  <c r="N555" i="15" s="1"/>
  <c r="N556" i="15" s="1"/>
  <c r="N557" i="15" s="1"/>
  <c r="N558" i="15" s="1"/>
  <c r="N559" i="15" s="1"/>
  <c r="N560" i="15" s="1"/>
  <c r="N561" i="15" s="1"/>
  <c r="N562" i="15" s="1"/>
  <c r="N563" i="15" s="1"/>
  <c r="N564" i="15" s="1"/>
  <c r="N565" i="15" s="1"/>
  <c r="N566" i="15" s="1"/>
  <c r="N567" i="15" s="1"/>
  <c r="N568" i="15" s="1"/>
  <c r="N569" i="15" s="1"/>
  <c r="N570" i="15" s="1"/>
  <c r="N571" i="15" s="1"/>
  <c r="N572" i="15" s="1"/>
  <c r="N573" i="15" s="1"/>
  <c r="N574" i="15" s="1"/>
  <c r="N575" i="15" s="1"/>
  <c r="N576" i="15" s="1"/>
  <c r="N577" i="15" s="1"/>
  <c r="N578" i="15" s="1"/>
  <c r="N579" i="15" s="1"/>
  <c r="N580" i="15" s="1"/>
  <c r="N581" i="15" s="1"/>
  <c r="N582" i="15" s="1"/>
  <c r="N583" i="15" s="1"/>
  <c r="N584" i="15" s="1"/>
  <c r="N585" i="15" s="1"/>
  <c r="N586" i="15" s="1"/>
  <c r="N587" i="15" s="1"/>
  <c r="N588" i="15" s="1"/>
  <c r="N589" i="15" s="1"/>
  <c r="N590" i="15" s="1"/>
  <c r="N591" i="15" s="1"/>
  <c r="N592" i="15" s="1"/>
  <c r="N593" i="15" s="1"/>
  <c r="N594" i="15" s="1"/>
  <c r="N595" i="15" s="1"/>
  <c r="N596" i="15" s="1"/>
  <c r="N597" i="15" s="1"/>
  <c r="N598" i="15" s="1"/>
  <c r="N599" i="15" s="1"/>
  <c r="N600" i="15" s="1"/>
  <c r="N601" i="15" s="1"/>
  <c r="N602" i="15" s="1"/>
  <c r="N603" i="15" s="1"/>
  <c r="N604" i="15" s="1"/>
  <c r="N605" i="15" s="1"/>
  <c r="N606" i="15" s="1"/>
  <c r="N607" i="15" s="1"/>
  <c r="N608" i="15" s="1"/>
  <c r="N609" i="15" s="1"/>
  <c r="N610" i="15" s="1"/>
  <c r="N611" i="15" s="1"/>
  <c r="N612" i="15" s="1"/>
  <c r="N613" i="15" s="1"/>
  <c r="N614" i="15" s="1"/>
  <c r="N615" i="15" s="1"/>
  <c r="N616" i="15" s="1"/>
  <c r="N617" i="15" s="1"/>
  <c r="N618" i="15" s="1"/>
  <c r="N619" i="15" s="1"/>
  <c r="N620" i="15" s="1"/>
  <c r="N621" i="15" s="1"/>
  <c r="N622" i="15" s="1"/>
  <c r="N623" i="15" s="1"/>
  <c r="N624" i="15" s="1"/>
  <c r="N625" i="15" s="1"/>
  <c r="N626" i="15" s="1"/>
  <c r="N627" i="15" s="1"/>
  <c r="N628" i="15" s="1"/>
  <c r="N629" i="15" s="1"/>
  <c r="N630" i="15" s="1"/>
  <c r="N631" i="15" s="1"/>
  <c r="N632" i="15" s="1"/>
  <c r="N633" i="15" s="1"/>
  <c r="N634" i="15" s="1"/>
  <c r="N635" i="15" s="1"/>
  <c r="N636" i="15" s="1"/>
  <c r="N637" i="15" s="1"/>
  <c r="N638" i="15" s="1"/>
  <c r="N639" i="15" s="1"/>
  <c r="N640" i="15" s="1"/>
  <c r="N641" i="15" s="1"/>
  <c r="N642" i="15" s="1"/>
  <c r="N643" i="15" s="1"/>
  <c r="N644" i="15" s="1"/>
  <c r="N645" i="15" s="1"/>
  <c r="N646" i="15" s="1"/>
  <c r="N647" i="15" s="1"/>
  <c r="N648" i="15" s="1"/>
  <c r="N649" i="15" s="1"/>
  <c r="N650" i="15" s="1"/>
  <c r="N651" i="15" s="1"/>
  <c r="N652" i="15" s="1"/>
  <c r="N653" i="15" s="1"/>
  <c r="N654" i="15" s="1"/>
  <c r="N655" i="15" s="1"/>
  <c r="N656" i="15" s="1"/>
  <c r="N657" i="15" s="1"/>
  <c r="N658" i="15" s="1"/>
  <c r="N659" i="15" s="1"/>
  <c r="N660" i="15" s="1"/>
  <c r="N661" i="15" s="1"/>
  <c r="N662" i="15" s="1"/>
  <c r="N663" i="15" s="1"/>
  <c r="N664" i="15" s="1"/>
  <c r="N665" i="15" s="1"/>
  <c r="N666" i="15" s="1"/>
  <c r="N667" i="15" s="1"/>
  <c r="N668" i="15" s="1"/>
  <c r="N669" i="15" s="1"/>
  <c r="N670" i="15" s="1"/>
  <c r="N671" i="15" s="1"/>
  <c r="N672" i="15" s="1"/>
  <c r="N673" i="15" s="1"/>
  <c r="N674" i="15" s="1"/>
  <c r="N675" i="15" s="1"/>
  <c r="N676" i="15" s="1"/>
  <c r="N677" i="15" s="1"/>
  <c r="N678" i="15" s="1"/>
  <c r="N679" i="15" s="1"/>
  <c r="N680" i="15" s="1"/>
  <c r="N681" i="15" s="1"/>
  <c r="N682" i="15" s="1"/>
  <c r="N683" i="15" s="1"/>
  <c r="N684" i="15" s="1"/>
  <c r="N685" i="15" s="1"/>
  <c r="N686" i="15" s="1"/>
  <c r="N687" i="15" s="1"/>
  <c r="N688" i="15" s="1"/>
  <c r="N689" i="15" s="1"/>
  <c r="N690" i="15" s="1"/>
  <c r="N691" i="15" s="1"/>
  <c r="N692" i="15" s="1"/>
  <c r="N693" i="15" s="1"/>
  <c r="N694" i="15" s="1"/>
  <c r="N695" i="15" s="1"/>
  <c r="N696" i="15" s="1"/>
  <c r="N697" i="15" s="1"/>
  <c r="N698" i="15" s="1"/>
  <c r="N699" i="15" s="1"/>
  <c r="N700" i="15" s="1"/>
  <c r="N701" i="15" s="1"/>
  <c r="N702" i="15" s="1"/>
  <c r="N703" i="15" s="1"/>
  <c r="N704" i="15" s="1"/>
  <c r="N705" i="15" s="1"/>
  <c r="N706" i="15" s="1"/>
  <c r="N707" i="15" s="1"/>
  <c r="N708" i="15" s="1"/>
  <c r="N709" i="15" s="1"/>
  <c r="N710" i="15" s="1"/>
  <c r="N711" i="15" s="1"/>
  <c r="N712" i="15" s="1"/>
  <c r="N713" i="15" s="1"/>
  <c r="N714" i="15" s="1"/>
  <c r="N715" i="15" s="1"/>
  <c r="N716" i="15" s="1"/>
  <c r="N717" i="15" s="1"/>
  <c r="N718" i="15" s="1"/>
  <c r="N719" i="15" s="1"/>
  <c r="N720" i="15" s="1"/>
  <c r="N721" i="15" s="1"/>
  <c r="N722" i="15" s="1"/>
  <c r="N723" i="15" s="1"/>
  <c r="N724" i="15" s="1"/>
  <c r="N725" i="15" s="1"/>
  <c r="N726" i="15" s="1"/>
  <c r="N727" i="15" s="1"/>
  <c r="N728" i="15" s="1"/>
  <c r="N729" i="15" s="1"/>
  <c r="N730" i="15" s="1"/>
  <c r="N731" i="15" s="1"/>
  <c r="N732" i="15" s="1"/>
  <c r="N733" i="15" s="1"/>
  <c r="N734" i="15" s="1"/>
  <c r="N735" i="15" s="1"/>
  <c r="N736" i="15" s="1"/>
  <c r="N737" i="15" s="1"/>
  <c r="N738" i="15" s="1"/>
  <c r="N739" i="15" s="1"/>
  <c r="N740" i="15" s="1"/>
  <c r="N741" i="15" s="1"/>
  <c r="N742" i="15" s="1"/>
  <c r="N743" i="15" s="1"/>
  <c r="N744" i="15" s="1"/>
  <c r="N745" i="15" s="1"/>
  <c r="N746" i="15" s="1"/>
  <c r="N747" i="15" s="1"/>
  <c r="N748" i="15" s="1"/>
  <c r="N749" i="15" s="1"/>
  <c r="N750" i="15" s="1"/>
  <c r="N751" i="15" s="1"/>
  <c r="N752" i="15" s="1"/>
  <c r="N753" i="15" s="1"/>
  <c r="N754" i="15" s="1"/>
  <c r="N755" i="15" s="1"/>
  <c r="N756" i="15" s="1"/>
  <c r="N757" i="15" s="1"/>
  <c r="N758" i="15" s="1"/>
  <c r="N759" i="15" s="1"/>
  <c r="N760" i="15" s="1"/>
  <c r="N761" i="15" s="1"/>
  <c r="N762" i="15" s="1"/>
  <c r="N763" i="15" s="1"/>
  <c r="N764" i="15" s="1"/>
  <c r="N765" i="15" s="1"/>
  <c r="N766" i="15" s="1"/>
  <c r="N767" i="15" s="1"/>
  <c r="N768" i="15" s="1"/>
  <c r="N769" i="15" s="1"/>
  <c r="N770" i="15" s="1"/>
  <c r="N771" i="15" s="1"/>
  <c r="N772" i="15" s="1"/>
  <c r="N773" i="15" s="1"/>
  <c r="N774" i="15" s="1"/>
  <c r="N775" i="15" s="1"/>
  <c r="N776" i="15" s="1"/>
  <c r="N777" i="15" s="1"/>
  <c r="N778" i="15" s="1"/>
  <c r="N779" i="15" s="1"/>
  <c r="N780" i="15" s="1"/>
  <c r="N781" i="15" s="1"/>
  <c r="N782" i="15" s="1"/>
  <c r="N783" i="15" s="1"/>
  <c r="N784" i="15" s="1"/>
  <c r="N785" i="15" s="1"/>
  <c r="N786" i="15" s="1"/>
  <c r="N787" i="15" s="1"/>
  <c r="N788" i="15" s="1"/>
  <c r="N789" i="15" s="1"/>
  <c r="N790" i="15" s="1"/>
  <c r="N791" i="15" s="1"/>
  <c r="N792" i="15" s="1"/>
  <c r="N793" i="15" s="1"/>
  <c r="N794" i="15" s="1"/>
  <c r="N795" i="15" s="1"/>
  <c r="N796" i="15" s="1"/>
  <c r="N797" i="15" s="1"/>
  <c r="N798" i="15" s="1"/>
  <c r="N799" i="15" s="1"/>
  <c r="N800" i="15" s="1"/>
  <c r="N801" i="15" s="1"/>
  <c r="N802" i="15" s="1"/>
  <c r="N803" i="15" s="1"/>
  <c r="N804" i="15" s="1"/>
  <c r="N805" i="15" s="1"/>
  <c r="N806" i="15" s="1"/>
  <c r="N807" i="15" s="1"/>
  <c r="N808" i="15" s="1"/>
  <c r="N809" i="15" s="1"/>
  <c r="N810" i="15" s="1"/>
  <c r="N811" i="15" s="1"/>
  <c r="N812" i="15" s="1"/>
  <c r="N813" i="15" s="1"/>
  <c r="N814" i="15" s="1"/>
  <c r="N815" i="15" s="1"/>
  <c r="N816" i="15" s="1"/>
  <c r="N817" i="15" s="1"/>
  <c r="N818" i="15" s="1"/>
  <c r="N819" i="15" s="1"/>
  <c r="N820" i="15" s="1"/>
  <c r="N821" i="15" s="1"/>
  <c r="N822" i="15" s="1"/>
  <c r="N823" i="15" s="1"/>
  <c r="N824" i="15" s="1"/>
  <c r="N825" i="15" s="1"/>
  <c r="N826" i="15" s="1"/>
  <c r="N827" i="15" s="1"/>
  <c r="N828" i="15" s="1"/>
  <c r="N829" i="15" s="1"/>
  <c r="N830" i="15" s="1"/>
  <c r="N831" i="15" s="1"/>
  <c r="N832" i="15" s="1"/>
  <c r="N833" i="15" s="1"/>
  <c r="N834" i="15" s="1"/>
  <c r="N835" i="15" s="1"/>
  <c r="N836" i="15" s="1"/>
  <c r="N837" i="15" s="1"/>
  <c r="N838" i="15" s="1"/>
  <c r="N839" i="15" s="1"/>
  <c r="N840" i="15" s="1"/>
  <c r="N841" i="15" s="1"/>
  <c r="N842" i="15" s="1"/>
  <c r="N843" i="15" s="1"/>
  <c r="N844" i="15" s="1"/>
  <c r="N845" i="15" s="1"/>
  <c r="N846" i="15" s="1"/>
  <c r="N847" i="15" s="1"/>
  <c r="N848" i="15" s="1"/>
  <c r="N849" i="15" s="1"/>
  <c r="N850" i="15" s="1"/>
  <c r="N851" i="15" s="1"/>
  <c r="N852" i="15" s="1"/>
  <c r="N853" i="15" s="1"/>
  <c r="N854" i="15" s="1"/>
  <c r="N855" i="15" s="1"/>
  <c r="N856" i="15" s="1"/>
  <c r="N857" i="15" s="1"/>
  <c r="N858" i="15" s="1"/>
  <c r="N859" i="15" s="1"/>
  <c r="N860" i="15" s="1"/>
  <c r="N861" i="15" s="1"/>
  <c r="N862" i="15" s="1"/>
  <c r="N863" i="15" s="1"/>
  <c r="N864" i="15" s="1"/>
  <c r="N865" i="15" s="1"/>
  <c r="N866" i="15" s="1"/>
  <c r="N867" i="15" s="1"/>
  <c r="N868" i="15" s="1"/>
  <c r="N869" i="15" s="1"/>
  <c r="N870" i="15" s="1"/>
  <c r="N871" i="15" s="1"/>
  <c r="N872" i="15" s="1"/>
  <c r="N873" i="15" s="1"/>
  <c r="N874" i="15" s="1"/>
  <c r="N875" i="15" s="1"/>
  <c r="N876" i="15" s="1"/>
  <c r="N877" i="15" s="1"/>
  <c r="N878" i="15" s="1"/>
  <c r="N879" i="15" s="1"/>
  <c r="N880" i="15" s="1"/>
  <c r="N881" i="15" s="1"/>
  <c r="N882" i="15" s="1"/>
  <c r="N883" i="15" s="1"/>
  <c r="N884" i="15" s="1"/>
  <c r="N885" i="15" s="1"/>
  <c r="N886" i="15" s="1"/>
  <c r="N887" i="15" s="1"/>
  <c r="N888" i="15" s="1"/>
  <c r="N889" i="15" s="1"/>
  <c r="N890" i="15" s="1"/>
  <c r="N891" i="15" s="1"/>
  <c r="N892" i="15" s="1"/>
  <c r="N893" i="15" s="1"/>
  <c r="N894" i="15" s="1"/>
  <c r="N895" i="15" s="1"/>
  <c r="N896" i="15" s="1"/>
  <c r="N897" i="15" s="1"/>
  <c r="N898" i="15" s="1"/>
  <c r="N899" i="15" s="1"/>
  <c r="N900" i="15" s="1"/>
  <c r="N901" i="15" s="1"/>
  <c r="N902" i="15" s="1"/>
  <c r="N903" i="15" s="1"/>
  <c r="N904" i="15" s="1"/>
  <c r="N905" i="15" s="1"/>
  <c r="N906" i="15" s="1"/>
  <c r="N907" i="15" s="1"/>
  <c r="N908" i="15" s="1"/>
  <c r="N909" i="15" s="1"/>
  <c r="N910" i="15" s="1"/>
  <c r="N911" i="15" s="1"/>
  <c r="N912" i="15" s="1"/>
  <c r="N913" i="15" s="1"/>
  <c r="N914" i="15" s="1"/>
  <c r="N915" i="15" s="1"/>
  <c r="N916" i="15" s="1"/>
  <c r="N917" i="15" s="1"/>
  <c r="N918" i="15" s="1"/>
  <c r="N919" i="15" s="1"/>
  <c r="N920" i="15" s="1"/>
  <c r="N921" i="15" s="1"/>
  <c r="N922" i="15" s="1"/>
  <c r="N923" i="15" s="1"/>
  <c r="N924" i="15" s="1"/>
  <c r="N925" i="15" s="1"/>
  <c r="N926" i="15" s="1"/>
  <c r="N927" i="15" s="1"/>
  <c r="N928" i="15" s="1"/>
  <c r="N929" i="15" s="1"/>
  <c r="N930" i="15" s="1"/>
  <c r="N931" i="15" s="1"/>
  <c r="N932" i="15" s="1"/>
  <c r="N933" i="15" s="1"/>
  <c r="N934" i="15" s="1"/>
  <c r="N935" i="15" s="1"/>
  <c r="N936" i="15" s="1"/>
  <c r="N937" i="15" s="1"/>
  <c r="N938" i="15" s="1"/>
  <c r="N939" i="15" s="1"/>
  <c r="N940" i="15" s="1"/>
  <c r="N941" i="15" s="1"/>
  <c r="N942" i="15" s="1"/>
  <c r="N943" i="15" s="1"/>
  <c r="N944" i="15" s="1"/>
  <c r="N945" i="15" s="1"/>
  <c r="N946" i="15" s="1"/>
  <c r="N947" i="15" s="1"/>
  <c r="N948" i="15" s="1"/>
  <c r="N949" i="15" s="1"/>
  <c r="N950" i="15" s="1"/>
  <c r="N951" i="15" s="1"/>
  <c r="N952" i="15" s="1"/>
  <c r="N953" i="15" s="1"/>
  <c r="N954" i="15" s="1"/>
  <c r="N955" i="15" s="1"/>
  <c r="N956" i="15" s="1"/>
  <c r="N957" i="15" s="1"/>
  <c r="N958" i="15" s="1"/>
  <c r="N959" i="15" s="1"/>
  <c r="N960" i="15" s="1"/>
  <c r="N961" i="15" s="1"/>
  <c r="N962" i="15" s="1"/>
  <c r="N963" i="15" s="1"/>
  <c r="N964" i="15" s="1"/>
  <c r="N965" i="15" s="1"/>
  <c r="N966" i="15" s="1"/>
  <c r="N967" i="15" s="1"/>
  <c r="N968" i="15" s="1"/>
  <c r="N969" i="15" s="1"/>
  <c r="N970" i="15" s="1"/>
  <c r="N971" i="15" s="1"/>
  <c r="N972" i="15" s="1"/>
  <c r="N973" i="15" s="1"/>
  <c r="N974" i="15" s="1"/>
  <c r="N975" i="15" s="1"/>
  <c r="N976" i="15" s="1"/>
  <c r="N977" i="15" s="1"/>
  <c r="N978" i="15" s="1"/>
  <c r="N979" i="15" s="1"/>
  <c r="N980" i="15" s="1"/>
  <c r="N981" i="15" s="1"/>
  <c r="N982" i="15" s="1"/>
  <c r="N983" i="15" s="1"/>
  <c r="N984" i="15" s="1"/>
  <c r="N985" i="15" s="1"/>
  <c r="N986" i="15" s="1"/>
  <c r="N987" i="15" s="1"/>
  <c r="N988" i="15" s="1"/>
  <c r="N989" i="15" s="1"/>
  <c r="N990" i="15" s="1"/>
  <c r="N991" i="15" s="1"/>
  <c r="N992" i="15" s="1"/>
  <c r="N993" i="15" s="1"/>
  <c r="N994" i="15" s="1"/>
  <c r="N995" i="15" s="1"/>
  <c r="N996" i="15" s="1"/>
  <c r="N997" i="15" s="1"/>
  <c r="N998" i="15" s="1"/>
  <c r="N999" i="15" s="1"/>
  <c r="N1000" i="15" s="1"/>
  <c r="N1001" i="15" s="1"/>
  <c r="N1002" i="15" s="1"/>
  <c r="N1003" i="15" s="1"/>
  <c r="N1004" i="15" s="1"/>
  <c r="N1005" i="15" s="1"/>
  <c r="N1006" i="15" s="1"/>
  <c r="N1007" i="15" s="1"/>
  <c r="N1008" i="15" s="1"/>
  <c r="N1009" i="15" s="1"/>
  <c r="N1010" i="15" s="1"/>
  <c r="N1011" i="15" s="1"/>
  <c r="N1012" i="15" s="1"/>
  <c r="N1013" i="15" s="1"/>
  <c r="N1014" i="15" s="1"/>
  <c r="N1015" i="15" s="1"/>
  <c r="N1016" i="15" s="1"/>
  <c r="N1017" i="15" s="1"/>
  <c r="N1018" i="15" s="1"/>
  <c r="N1019" i="15" s="1"/>
  <c r="N1020" i="15" s="1"/>
  <c r="N1021" i="15" s="1"/>
  <c r="N1022" i="15" s="1"/>
  <c r="N1023" i="15" s="1"/>
  <c r="N1024" i="15" s="1"/>
  <c r="N1025" i="15" s="1"/>
  <c r="N1026" i="15" s="1"/>
  <c r="N1027" i="15" s="1"/>
  <c r="N1028" i="15" s="1"/>
  <c r="N1029" i="15" s="1"/>
  <c r="N1030" i="15" s="1"/>
  <c r="N1031" i="15" s="1"/>
  <c r="N1032" i="15" s="1"/>
  <c r="N1033" i="15" s="1"/>
  <c r="N1034" i="15" s="1"/>
  <c r="N1035" i="15" s="1"/>
  <c r="N1036" i="15" s="1"/>
  <c r="N1037" i="15" s="1"/>
  <c r="N1038" i="15" s="1"/>
  <c r="N1039" i="15" s="1"/>
  <c r="N1040" i="15" s="1"/>
  <c r="N1041" i="15" s="1"/>
  <c r="N1042" i="15" s="1"/>
  <c r="N1043" i="15" s="1"/>
  <c r="N1044" i="15" s="1"/>
  <c r="N1045" i="15" s="1"/>
  <c r="N1046" i="15" s="1"/>
  <c r="N1047" i="15" s="1"/>
  <c r="N1048" i="15" s="1"/>
  <c r="N1049" i="15" s="1"/>
  <c r="N1050" i="15" s="1"/>
  <c r="N1051" i="15" s="1"/>
  <c r="N1052" i="15" s="1"/>
  <c r="N1053" i="15" s="1"/>
  <c r="N1054" i="15" s="1"/>
  <c r="N1055" i="15" s="1"/>
  <c r="N1056" i="15" s="1"/>
  <c r="N1057" i="15" s="1"/>
  <c r="N1058" i="15" s="1"/>
  <c r="N1059" i="15" s="1"/>
  <c r="N1060" i="15" s="1"/>
  <c r="N1061" i="15" s="1"/>
  <c r="N1062" i="15" s="1"/>
  <c r="N1063" i="15" s="1"/>
  <c r="N1064" i="15" s="1"/>
  <c r="N1065" i="15" s="1"/>
  <c r="N1066" i="15" s="1"/>
  <c r="N1067" i="15" s="1"/>
  <c r="N1068" i="15" s="1"/>
  <c r="N1069" i="15" s="1"/>
  <c r="N1070" i="15" s="1"/>
  <c r="N1071" i="15" s="1"/>
  <c r="N1072" i="15" s="1"/>
  <c r="N1073" i="15" s="1"/>
  <c r="N1074" i="15" s="1"/>
  <c r="N1075" i="15" s="1"/>
  <c r="N1076" i="15" s="1"/>
  <c r="N1077" i="15" s="1"/>
  <c r="N1078" i="15" s="1"/>
  <c r="N1079" i="15" s="1"/>
  <c r="N1080" i="15" s="1"/>
  <c r="N1081" i="15" s="1"/>
  <c r="N1082" i="15" s="1"/>
  <c r="N1083" i="15" s="1"/>
  <c r="N1084" i="15" s="1"/>
  <c r="N1085" i="15" s="1"/>
  <c r="N1086" i="15" s="1"/>
  <c r="N1087" i="15" s="1"/>
  <c r="N1088" i="15" s="1"/>
  <c r="N1089" i="15" s="1"/>
  <c r="N1090" i="15" s="1"/>
  <c r="N1091" i="15" s="1"/>
  <c r="N1092" i="15" s="1"/>
  <c r="N1093" i="15" s="1"/>
  <c r="N1094" i="15" s="1"/>
  <c r="N1095" i="15" s="1"/>
  <c r="N1096" i="15" s="1"/>
  <c r="N1097" i="15" s="1"/>
  <c r="N1098" i="15" s="1"/>
  <c r="N1099" i="15" s="1"/>
  <c r="N1100" i="15" s="1"/>
  <c r="N1101" i="15" s="1"/>
  <c r="N1102" i="15" s="1"/>
  <c r="N1103" i="15" s="1"/>
  <c r="N1104" i="15" s="1"/>
  <c r="N1105" i="15" s="1"/>
  <c r="N1106" i="15" s="1"/>
  <c r="N1107" i="15" s="1"/>
  <c r="N1108" i="15" s="1"/>
  <c r="N1109" i="15" s="1"/>
  <c r="N1110" i="15" s="1"/>
  <c r="N1111" i="15" s="1"/>
  <c r="N1112" i="15" s="1"/>
  <c r="N1113" i="15" s="1"/>
  <c r="N1114" i="15" s="1"/>
  <c r="N1115" i="15" s="1"/>
  <c r="N1116" i="15" s="1"/>
  <c r="N1117" i="15" s="1"/>
  <c r="N1118" i="15" s="1"/>
  <c r="N1119" i="15" s="1"/>
  <c r="N1120" i="15" s="1"/>
  <c r="N1121" i="15" s="1"/>
  <c r="N1122" i="15" s="1"/>
  <c r="N1123" i="15" s="1"/>
  <c r="N1124" i="15" s="1"/>
  <c r="N1125" i="15" s="1"/>
  <c r="N1126" i="15" s="1"/>
  <c r="N1127" i="15" s="1"/>
  <c r="N1128" i="15" s="1"/>
  <c r="N1129" i="15" s="1"/>
  <c r="N1130" i="15" s="1"/>
  <c r="N1131" i="15" s="1"/>
  <c r="N1132" i="15" s="1"/>
  <c r="N1133" i="15" s="1"/>
  <c r="N1134" i="15" s="1"/>
  <c r="N1135" i="15" s="1"/>
  <c r="N1136" i="15" s="1"/>
  <c r="N1137" i="15" s="1"/>
  <c r="N1138" i="15" s="1"/>
  <c r="N1139" i="15" s="1"/>
  <c r="N1140" i="15" s="1"/>
  <c r="N1141" i="15" s="1"/>
  <c r="N1142" i="15" s="1"/>
  <c r="N1143" i="15" s="1"/>
  <c r="N1144" i="15" s="1"/>
  <c r="N1145" i="15" s="1"/>
  <c r="N1146" i="15" s="1"/>
  <c r="N1147" i="15" s="1"/>
  <c r="N1148" i="15" s="1"/>
  <c r="N1149" i="15" s="1"/>
  <c r="N1150" i="15" s="1"/>
  <c r="N1151" i="15" s="1"/>
  <c r="N1152" i="15" s="1"/>
  <c r="N1153" i="15" s="1"/>
  <c r="N1154" i="15" s="1"/>
  <c r="N1155" i="15" s="1"/>
  <c r="N1156" i="15" s="1"/>
  <c r="N1157" i="15" s="1"/>
  <c r="N1158" i="15" s="1"/>
  <c r="N1159" i="15" s="1"/>
  <c r="N1160" i="15" s="1"/>
  <c r="N1161" i="15" s="1"/>
  <c r="N1162" i="15" s="1"/>
  <c r="N1163" i="15" s="1"/>
  <c r="N1164" i="15" s="1"/>
  <c r="N1165" i="15" s="1"/>
  <c r="N1166" i="15" s="1"/>
  <c r="N1167" i="15" s="1"/>
  <c r="N1168" i="15" s="1"/>
  <c r="N1169" i="15" s="1"/>
  <c r="N1170" i="15" s="1"/>
  <c r="N1171" i="15" s="1"/>
  <c r="N1172" i="15" s="1"/>
  <c r="N1173" i="15" s="1"/>
  <c r="N1174" i="15" s="1"/>
  <c r="N1175" i="15" s="1"/>
  <c r="N1176" i="15" s="1"/>
  <c r="N1177" i="15" s="1"/>
  <c r="N1178" i="15" s="1"/>
  <c r="N1179" i="15" s="1"/>
  <c r="N1180" i="15" s="1"/>
  <c r="N1181" i="15" s="1"/>
  <c r="N1182" i="15" s="1"/>
  <c r="N1183" i="15" s="1"/>
  <c r="N1184" i="15" s="1"/>
  <c r="N1185" i="15" s="1"/>
  <c r="N1186" i="15" s="1"/>
  <c r="N1187" i="15" s="1"/>
  <c r="N1188" i="15" s="1"/>
  <c r="N1189" i="15" s="1"/>
  <c r="N1190" i="15" s="1"/>
  <c r="N1191" i="15" s="1"/>
  <c r="N1192" i="15" s="1"/>
  <c r="N1193" i="15" s="1"/>
  <c r="N1194" i="15" s="1"/>
  <c r="N1195" i="15" s="1"/>
  <c r="N1196" i="15" s="1"/>
  <c r="N1197" i="15" s="1"/>
  <c r="N1198" i="15" s="1"/>
  <c r="N1199" i="15" s="1"/>
  <c r="N1200" i="15" s="1"/>
  <c r="N1201" i="15" s="1"/>
  <c r="N1202" i="15" s="1"/>
  <c r="N1203" i="15" s="1"/>
  <c r="N1204" i="15" s="1"/>
  <c r="N1205" i="15" s="1"/>
  <c r="N1206" i="15" s="1"/>
  <c r="N1207" i="15" s="1"/>
  <c r="N1208" i="15" s="1"/>
  <c r="N1209" i="15" s="1"/>
  <c r="N1210" i="15" s="1"/>
  <c r="N1211" i="15" s="1"/>
  <c r="N1212" i="15" s="1"/>
  <c r="N1213" i="15" s="1"/>
  <c r="N1214" i="15" s="1"/>
  <c r="N1215" i="15" s="1"/>
  <c r="N1216" i="15" s="1"/>
  <c r="N1217" i="15" s="1"/>
  <c r="N1218" i="15" s="1"/>
  <c r="N1219" i="15" s="1"/>
  <c r="N1220" i="15" s="1"/>
  <c r="N1221" i="15" s="1"/>
  <c r="N1222" i="15" s="1"/>
  <c r="N1223" i="15" s="1"/>
  <c r="N1224" i="15" s="1"/>
  <c r="N1225" i="15" s="1"/>
  <c r="N1226" i="15" s="1"/>
  <c r="N1227" i="15" s="1"/>
  <c r="N1228" i="15" s="1"/>
  <c r="N1229" i="15" s="1"/>
  <c r="N1230" i="15" s="1"/>
  <c r="N1231" i="15" s="1"/>
  <c r="N1232" i="15" s="1"/>
  <c r="N1233" i="15" s="1"/>
  <c r="N1234" i="15" s="1"/>
  <c r="N1235" i="15" s="1"/>
  <c r="N1236" i="15" s="1"/>
  <c r="N1237" i="15" s="1"/>
  <c r="N1238" i="15" s="1"/>
  <c r="N1239" i="15" s="1"/>
  <c r="N1240" i="15" s="1"/>
  <c r="N1241" i="15" s="1"/>
  <c r="N1242" i="15" s="1"/>
  <c r="N1243" i="15" s="1"/>
  <c r="N1244" i="15" s="1"/>
  <c r="N1245" i="15" s="1"/>
  <c r="N1246" i="15" s="1"/>
  <c r="N1247" i="15" s="1"/>
  <c r="N1248" i="15" s="1"/>
  <c r="N1249" i="15" s="1"/>
  <c r="N1250" i="15" s="1"/>
  <c r="N1251" i="15" s="1"/>
  <c r="N1252" i="15" s="1"/>
  <c r="N1253" i="15" s="1"/>
  <c r="N1254" i="15" s="1"/>
  <c r="N1255" i="15" s="1"/>
  <c r="N1256" i="15" s="1"/>
  <c r="N1257" i="15" s="1"/>
  <c r="N1258" i="15" s="1"/>
  <c r="N1259" i="15" s="1"/>
  <c r="N1260" i="15" s="1"/>
  <c r="N1261" i="15" s="1"/>
  <c r="N1262" i="15" s="1"/>
  <c r="N1263" i="15" s="1"/>
  <c r="N1264" i="15" s="1"/>
  <c r="N1265" i="15" s="1"/>
  <c r="N1266" i="15" s="1"/>
  <c r="N1267" i="15" s="1"/>
  <c r="N1268" i="15" s="1"/>
  <c r="N1269" i="15" s="1"/>
  <c r="N1270" i="15" s="1"/>
  <c r="N1271" i="15" s="1"/>
  <c r="N1272" i="15" s="1"/>
  <c r="N1273" i="15" s="1"/>
  <c r="N1274" i="15" s="1"/>
  <c r="N1275" i="15" s="1"/>
  <c r="N1276" i="15" s="1"/>
  <c r="N1277" i="15" s="1"/>
  <c r="N1278" i="15" s="1"/>
  <c r="N1279" i="15" s="1"/>
  <c r="N1280" i="15" s="1"/>
  <c r="N1281" i="15" s="1"/>
  <c r="N1282" i="15" s="1"/>
  <c r="N1283" i="15" s="1"/>
  <c r="N1284" i="15" s="1"/>
  <c r="N1285" i="15" s="1"/>
  <c r="N1286" i="15" s="1"/>
  <c r="N1287" i="15" s="1"/>
  <c r="N1288" i="15" s="1"/>
  <c r="N1289" i="15" s="1"/>
  <c r="N1290" i="15" s="1"/>
  <c r="N1291" i="15" s="1"/>
  <c r="N1292" i="15" s="1"/>
  <c r="N1293" i="15" s="1"/>
  <c r="N1294" i="15" s="1"/>
  <c r="N1295" i="15" s="1"/>
  <c r="N1296" i="15" s="1"/>
  <c r="N1297" i="15" s="1"/>
  <c r="N1298" i="15" s="1"/>
  <c r="N1299" i="15" s="1"/>
  <c r="N1300" i="15" s="1"/>
  <c r="N1301" i="15" s="1"/>
  <c r="N1302" i="15" s="1"/>
  <c r="N1303" i="15" s="1"/>
  <c r="N1304" i="15" s="1"/>
  <c r="N1305" i="15" s="1"/>
  <c r="N1306" i="15" s="1"/>
  <c r="N1307" i="15" s="1"/>
  <c r="N1308" i="15" s="1"/>
  <c r="N1309" i="15" s="1"/>
  <c r="N1310" i="15" s="1"/>
  <c r="N1311" i="15" s="1"/>
  <c r="N1312" i="15" s="1"/>
  <c r="N1313" i="15" s="1"/>
  <c r="N1314" i="15" s="1"/>
  <c r="N1315" i="15" s="1"/>
  <c r="N1316" i="15" s="1"/>
  <c r="N1317" i="15" s="1"/>
  <c r="N1318" i="15" s="1"/>
  <c r="N1319" i="15" s="1"/>
  <c r="N1320" i="15" s="1"/>
  <c r="N1321" i="15" s="1"/>
  <c r="N1322" i="15" s="1"/>
  <c r="N1323" i="15" s="1"/>
  <c r="N1324" i="15" s="1"/>
  <c r="N1325" i="15" s="1"/>
  <c r="N1326" i="15" s="1"/>
  <c r="N1327" i="15" s="1"/>
  <c r="N1328" i="15" s="1"/>
  <c r="N1329" i="15" s="1"/>
  <c r="N1330" i="15" s="1"/>
  <c r="N1331" i="15" s="1"/>
  <c r="N1332" i="15" s="1"/>
  <c r="N1333" i="15" s="1"/>
  <c r="N1334" i="15" s="1"/>
  <c r="N1335" i="15" s="1"/>
  <c r="N1336" i="15" s="1"/>
  <c r="N1337" i="15" s="1"/>
  <c r="N1338" i="15" s="1"/>
  <c r="N1339" i="15" s="1"/>
  <c r="N1340" i="15" s="1"/>
  <c r="N1341" i="15" s="1"/>
  <c r="N1342" i="15" s="1"/>
  <c r="N1343" i="15" s="1"/>
  <c r="N1344" i="15" s="1"/>
  <c r="N1345" i="15" s="1"/>
  <c r="N1346" i="15" s="1"/>
  <c r="N1347" i="15" s="1"/>
  <c r="N1348" i="15" s="1"/>
  <c r="N1349" i="15" s="1"/>
  <c r="N1350" i="15" s="1"/>
  <c r="N1351" i="15" s="1"/>
  <c r="N1352" i="15" s="1"/>
  <c r="N1353" i="15" s="1"/>
  <c r="N1354" i="15" s="1"/>
  <c r="N1355" i="15" s="1"/>
  <c r="N1356" i="15" s="1"/>
  <c r="N1357" i="15" s="1"/>
  <c r="N1358" i="15" s="1"/>
  <c r="N1359" i="15" s="1"/>
  <c r="N1360" i="15" s="1"/>
  <c r="N1361" i="15" s="1"/>
  <c r="N1362" i="15" s="1"/>
  <c r="N1363" i="15" s="1"/>
  <c r="N1364" i="15" s="1"/>
  <c r="N1365" i="15" s="1"/>
  <c r="N1366" i="15" s="1"/>
  <c r="N1367" i="15" s="1"/>
  <c r="N1368" i="15" s="1"/>
  <c r="N1369" i="15" s="1"/>
  <c r="N1370" i="15" s="1"/>
  <c r="N1371" i="15" s="1"/>
  <c r="N1372" i="15" s="1"/>
  <c r="N1373" i="15" s="1"/>
  <c r="N1374" i="15" s="1"/>
  <c r="N1375" i="15" s="1"/>
  <c r="N1376" i="15" s="1"/>
  <c r="N1377" i="15" s="1"/>
  <c r="N1378" i="15" s="1"/>
  <c r="N1379" i="15" s="1"/>
  <c r="N1380" i="15" s="1"/>
  <c r="N1381" i="15" s="1"/>
  <c r="N1382" i="15" s="1"/>
  <c r="N1383" i="15" s="1"/>
  <c r="N1384" i="15" s="1"/>
  <c r="N1385" i="15" s="1"/>
  <c r="N1386" i="15" s="1"/>
  <c r="N1387" i="15" s="1"/>
  <c r="N1388" i="15" s="1"/>
  <c r="N1389" i="15" s="1"/>
  <c r="N1390" i="15" s="1"/>
  <c r="N1391" i="15" s="1"/>
  <c r="N1392" i="15" s="1"/>
  <c r="N1393" i="15" s="1"/>
  <c r="N1394" i="15" s="1"/>
  <c r="N1395" i="15" s="1"/>
  <c r="N1396" i="15" s="1"/>
  <c r="N1397" i="15" s="1"/>
  <c r="N1398" i="15" s="1"/>
  <c r="N1399" i="15" s="1"/>
  <c r="N1400" i="15" s="1"/>
  <c r="N1401" i="15" s="1"/>
  <c r="N1402" i="15" s="1"/>
  <c r="N1403" i="15" s="1"/>
  <c r="N1404" i="15" s="1"/>
  <c r="N1405" i="15" s="1"/>
  <c r="N1406" i="15" s="1"/>
  <c r="N1407" i="15" s="1"/>
  <c r="N1408" i="15" s="1"/>
  <c r="N1409" i="15" s="1"/>
  <c r="N1410" i="15" s="1"/>
  <c r="N1411" i="15" s="1"/>
  <c r="N1412" i="15" s="1"/>
  <c r="N1413" i="15" s="1"/>
  <c r="N1414" i="15" s="1"/>
  <c r="N1415" i="15" s="1"/>
  <c r="N1416" i="15" s="1"/>
  <c r="N1417" i="15" s="1"/>
  <c r="N1418" i="15" s="1"/>
  <c r="N1419" i="15" s="1"/>
  <c r="N1420" i="15" s="1"/>
  <c r="N1421" i="15" s="1"/>
  <c r="N1422" i="15" s="1"/>
  <c r="N1423" i="15" s="1"/>
  <c r="N1424" i="15" s="1"/>
  <c r="N1425" i="15" s="1"/>
  <c r="N1426" i="15" s="1"/>
  <c r="N1427" i="15" s="1"/>
  <c r="N1428" i="15" s="1"/>
  <c r="N1429" i="15" s="1"/>
  <c r="N1430" i="15" s="1"/>
  <c r="N1431" i="15" s="1"/>
  <c r="N1432" i="15" s="1"/>
  <c r="N1433" i="15" s="1"/>
  <c r="N1434" i="15" s="1"/>
  <c r="N1435" i="15" s="1"/>
  <c r="N1436" i="15" s="1"/>
  <c r="N1437" i="15" s="1"/>
  <c r="N1438" i="15" s="1"/>
  <c r="N1439" i="15" s="1"/>
  <c r="N1440" i="15" s="1"/>
  <c r="N1441" i="15" s="1"/>
  <c r="N1442" i="15" s="1"/>
  <c r="N1443" i="15" s="1"/>
  <c r="N1444" i="15" s="1"/>
  <c r="N1445" i="15" s="1"/>
  <c r="N1446" i="15" s="1"/>
  <c r="N1447" i="15" s="1"/>
  <c r="N1448" i="15" s="1"/>
  <c r="N1449" i="15" s="1"/>
  <c r="N1450" i="15" s="1"/>
  <c r="N1451" i="15" s="1"/>
  <c r="N1452" i="15" s="1"/>
  <c r="N1453" i="15" s="1"/>
  <c r="N1454" i="15" s="1"/>
  <c r="N1455" i="15" s="1"/>
  <c r="N1456" i="15" s="1"/>
  <c r="N1457" i="15" s="1"/>
  <c r="N1458" i="15" s="1"/>
  <c r="N1459" i="15" s="1"/>
  <c r="N1460" i="15" s="1"/>
  <c r="B3" i="18" l="1" a="1"/>
  <c r="B3" i="18" s="1"/>
  <c r="O29" i="18" a="1"/>
  <c r="O29" i="18" s="1"/>
  <c r="O13" i="18" a="1"/>
  <c r="O13" i="18" s="1"/>
  <c r="O28" i="18" a="1"/>
  <c r="O28" i="18" s="1"/>
  <c r="O12" i="18" a="1"/>
  <c r="O12" i="18" s="1"/>
  <c r="O27" i="18" a="1"/>
  <c r="O27" i="18" s="1"/>
  <c r="O26" i="18" a="1"/>
  <c r="O26" i="18" s="1"/>
  <c r="O25" i="18" a="1"/>
  <c r="O25" i="18" s="1"/>
  <c r="P3" i="18" a="1"/>
  <c r="P3" i="18" s="1"/>
  <c r="O14" i="18" a="1"/>
  <c r="O14" i="18" s="1"/>
  <c r="O15" i="18" a="1"/>
  <c r="O15" i="18" s="1"/>
  <c r="O24" i="18" a="1"/>
  <c r="O24" i="18" s="1"/>
  <c r="O23" i="18" a="1"/>
  <c r="O23" i="18" s="1"/>
  <c r="O22" i="18" a="1"/>
  <c r="O22" i="18" s="1"/>
  <c r="O18" i="18" a="1"/>
  <c r="O18" i="18" s="1"/>
  <c r="O21" i="18" a="1"/>
  <c r="O21" i="18" s="1"/>
  <c r="O20" i="18" a="1"/>
  <c r="O20" i="18" s="1"/>
  <c r="O19" i="18" a="1"/>
  <c r="O19" i="18" s="1"/>
  <c r="O17" i="18" a="1"/>
  <c r="O17" i="18" s="1"/>
  <c r="O16" i="18" a="1"/>
  <c r="O16" i="18" s="1"/>
  <c r="O31" i="18" a="1"/>
  <c r="O31" i="18" s="1"/>
  <c r="O30" i="18" a="1"/>
  <c r="O30" i="18" s="1"/>
  <c r="H3" i="18" a="1"/>
  <c r="O10" i="18" s="1" a="1"/>
  <c r="O10" i="18" s="1"/>
  <c r="O11" i="18" l="1" a="1"/>
  <c r="O11" i="18" s="1"/>
  <c r="K3" i="14"/>
  <c r="H3" i="18"/>
  <c r="O9" i="18" a="1"/>
  <c r="O9" i="18" s="1"/>
  <c r="O5" i="18" a="1"/>
  <c r="O5" i="18" s="1"/>
  <c r="O6" i="18" a="1"/>
  <c r="O6" i="18" s="1"/>
  <c r="O7" i="18" a="1"/>
  <c r="O7" i="18" s="1"/>
  <c r="O8" i="18" a="1"/>
  <c r="O8" i="18" s="1"/>
  <c r="O4" i="18" a="1"/>
  <c r="O4" i="18" s="1"/>
  <c r="C3" i="14"/>
  <c r="D3" i="14"/>
  <c r="G22" i="14" l="1"/>
  <c r="G21" i="14"/>
  <c r="G18" i="14"/>
  <c r="G20" i="14"/>
  <c r="G19" i="14"/>
  <c r="G23" i="14"/>
  <c r="G17" i="14"/>
  <c r="K13" i="14"/>
  <c r="K12" i="14"/>
  <c r="K11" i="14"/>
  <c r="K10" i="14"/>
  <c r="K9" i="14"/>
  <c r="K8" i="14"/>
  <c r="K7" i="14"/>
  <c r="C19" i="14"/>
  <c r="C18" i="14"/>
  <c r="C23" i="14"/>
  <c r="C22" i="14"/>
  <c r="C21" i="14"/>
  <c r="C20" i="14"/>
  <c r="C17" i="14"/>
  <c r="C11" i="14"/>
  <c r="N11" i="14" s="1" a="1"/>
  <c r="N11" i="14" s="1"/>
  <c r="F3" i="14" a="1"/>
  <c r="F3" i="14" s="1"/>
  <c r="I3" i="14" a="1"/>
  <c r="I3" i="14" s="1"/>
  <c r="D33" i="14"/>
  <c r="C33" i="14"/>
  <c r="C7" i="14"/>
  <c r="N7" i="14" s="1" a="1"/>
  <c r="N7" i="14" s="1"/>
  <c r="G7" i="14"/>
  <c r="G8" i="14"/>
  <c r="G9" i="14"/>
  <c r="G11" i="14"/>
  <c r="G12" i="14"/>
  <c r="G10" i="14"/>
  <c r="C8" i="14"/>
  <c r="N8" i="14" s="1" a="1"/>
  <c r="N8" i="14" s="1"/>
  <c r="C12" i="14"/>
  <c r="N12" i="14" s="1" a="1"/>
  <c r="N12" i="14" s="1"/>
  <c r="C9" i="14"/>
  <c r="N9" i="14" s="1" a="1"/>
  <c r="N9" i="14" s="1"/>
  <c r="J3" i="14" a="1"/>
  <c r="J3" i="14" s="1"/>
  <c r="G13" i="14"/>
  <c r="C13" i="14"/>
  <c r="N13" i="14" s="1" a="1"/>
  <c r="N13" i="14" s="1"/>
  <c r="C29" i="14"/>
  <c r="D29" i="14" s="1" a="1"/>
  <c r="D29" i="14" s="1"/>
  <c r="C10" i="14"/>
  <c r="N10" i="14" s="1" a="1"/>
  <c r="N10" i="14" s="1"/>
  <c r="G3" i="14" a="1"/>
  <c r="G3" i="14" s="1"/>
  <c r="H3" i="14" a="1"/>
  <c r="H3" i="14" s="1"/>
  <c r="I19" i="14" l="1" a="1"/>
  <c r="I19" i="14" s="1"/>
  <c r="H19" i="14" a="1"/>
  <c r="H19" i="14" s="1"/>
  <c r="I21" i="14" a="1"/>
  <c r="I21" i="14" s="1"/>
  <c r="H21" i="14" a="1"/>
  <c r="H21" i="14" s="1"/>
  <c r="I18" i="14" a="1"/>
  <c r="I18" i="14" s="1"/>
  <c r="H18" i="14" a="1"/>
  <c r="H18" i="14" s="1"/>
  <c r="H17" i="14" a="1"/>
  <c r="H17" i="14" s="1"/>
  <c r="I17" i="14" a="1"/>
  <c r="I17" i="14" s="1"/>
  <c r="I20" i="14" a="1"/>
  <c r="I20" i="14" s="1"/>
  <c r="H20" i="14" a="1"/>
  <c r="H20" i="14" s="1"/>
  <c r="I22" i="14" a="1"/>
  <c r="I22" i="14" s="1"/>
  <c r="H22" i="14" a="1"/>
  <c r="H22" i="14" s="1"/>
  <c r="H23" i="14" a="1"/>
  <c r="H23" i="14" s="1"/>
  <c r="I23" i="14" a="1"/>
  <c r="I23" i="14" s="1"/>
  <c r="M7" i="14" a="1"/>
  <c r="M7" i="14" s="1"/>
  <c r="L7" i="14" a="1"/>
  <c r="L7" i="14" s="1"/>
  <c r="L10" i="14" a="1"/>
  <c r="L10" i="14" s="1"/>
  <c r="M10" i="14" a="1"/>
  <c r="M10" i="14" s="1"/>
  <c r="E13" i="14" a="1"/>
  <c r="E13" i="14" s="1"/>
  <c r="M13" i="14" a="1"/>
  <c r="M13" i="14" s="1"/>
  <c r="L13" i="14" a="1"/>
  <c r="L13" i="14" s="1"/>
  <c r="M12" i="14" a="1"/>
  <c r="M12" i="14" s="1"/>
  <c r="L12" i="14" a="1"/>
  <c r="L12" i="14" s="1"/>
  <c r="E11" i="14" a="1"/>
  <c r="E11" i="14" s="1"/>
  <c r="L11" i="14" a="1"/>
  <c r="L11" i="14" s="1"/>
  <c r="M11" i="14" a="1"/>
  <c r="M11" i="14" s="1"/>
  <c r="M8" i="14" a="1"/>
  <c r="M8" i="14" s="1"/>
  <c r="L8" i="14" a="1"/>
  <c r="L8" i="14" s="1"/>
  <c r="L9" i="14" a="1"/>
  <c r="L9" i="14" s="1"/>
  <c r="M9" i="14" a="1"/>
  <c r="M9" i="14" s="1"/>
  <c r="D11" i="14" a="1"/>
  <c r="D11" i="14" s="1"/>
  <c r="I13" i="14" a="1"/>
  <c r="I13" i="14" s="1"/>
  <c r="H13" i="14" a="1"/>
  <c r="H13" i="14" s="1"/>
  <c r="E20" i="14"/>
  <c r="D20" i="14"/>
  <c r="E23" i="14"/>
  <c r="D23" i="14"/>
  <c r="E17" i="14"/>
  <c r="D17" i="14"/>
  <c r="I10" i="14" a="1"/>
  <c r="I10" i="14" s="1"/>
  <c r="H10" i="14" a="1"/>
  <c r="H10" i="14" s="1"/>
  <c r="I11" i="14" a="1"/>
  <c r="I11" i="14" s="1"/>
  <c r="H11" i="14" a="1"/>
  <c r="H11" i="14" s="1"/>
  <c r="E18" i="14"/>
  <c r="D18" i="14"/>
  <c r="I8" i="14" a="1"/>
  <c r="I8" i="14" s="1"/>
  <c r="H8" i="14" a="1"/>
  <c r="H8" i="14" s="1"/>
  <c r="I7" i="14" a="1"/>
  <c r="I7" i="14" s="1"/>
  <c r="H7" i="14" a="1"/>
  <c r="H7" i="14" s="1"/>
  <c r="E21" i="14"/>
  <c r="D21" i="14"/>
  <c r="E22" i="14"/>
  <c r="D22" i="14"/>
  <c r="I12" i="14" a="1"/>
  <c r="I12" i="14" s="1"/>
  <c r="H12" i="14" a="1"/>
  <c r="H12" i="14" s="1"/>
  <c r="I9" i="14" a="1"/>
  <c r="I9" i="14" s="1"/>
  <c r="H9" i="14" a="1"/>
  <c r="H9" i="14" s="1"/>
  <c r="E19" i="14"/>
  <c r="D19" i="14"/>
  <c r="E7" i="14" a="1"/>
  <c r="E7" i="14" s="1"/>
  <c r="D7" i="14" a="1"/>
  <c r="D7" i="14" s="1"/>
  <c r="E10" i="14" a="1"/>
  <c r="E10" i="14" s="1"/>
  <c r="D10" i="14" a="1"/>
  <c r="D10" i="14" s="1"/>
  <c r="E9" i="14" a="1"/>
  <c r="E9" i="14" s="1"/>
  <c r="D9" i="14" a="1"/>
  <c r="D9" i="14" s="1"/>
  <c r="D12" i="14" a="1"/>
  <c r="D12" i="14" s="1"/>
  <c r="E12" i="14" a="1"/>
  <c r="E12" i="14" s="1"/>
  <c r="E8" i="14" a="1"/>
  <c r="E8" i="14" s="1"/>
  <c r="D8" i="14" a="1"/>
  <c r="D8" i="14" s="1"/>
  <c r="D13" i="14" a="1"/>
  <c r="D13" i="14"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<sst xmlns="http://schemas.openxmlformats.org/spreadsheetml/2006/main" count="4914" uniqueCount="1073">
  <si>
    <t>날짜</t>
  </si>
  <si>
    <t>가격</t>
  </si>
  <si>
    <t>리뷰수</t>
  </si>
  <si>
    <t>재고</t>
  </si>
  <si>
    <t>보관료</t>
  </si>
  <si>
    <t>일일판매량</t>
  </si>
  <si>
    <t>구매건수</t>
  </si>
  <si>
    <t>클릭수</t>
  </si>
  <si>
    <t>키워드</t>
  </si>
  <si>
    <t>전환율</t>
  </si>
  <si>
    <t>한달판매량</t>
  </si>
  <si>
    <t>일일분석보고</t>
  </si>
  <si>
    <t>카테고리</t>
  </si>
  <si>
    <t>브랜드</t>
  </si>
  <si>
    <t>제조사</t>
  </si>
  <si>
    <t>메인</t>
  </si>
  <si>
    <t>구분</t>
  </si>
  <si>
    <t>쿠팡 매출관리 엑셀 구성 안내</t>
  </si>
  <si>
    <t>시트명</t>
  </si>
  <si>
    <t>용도</t>
  </si>
  <si>
    <t>입력/자동</t>
  </si>
  <si>
    <t>대시보드</t>
  </si>
  <si>
    <t>분석 날짜와 상품을 선택하면 KPI, 키워드 현황, 추이, 경쟁사, 메모를 자동 표시</t>
  </si>
  <si>
    <t>자동</t>
  </si>
  <si>
    <t>일일입력DB</t>
  </si>
  <si>
    <t>상품일일정보입력, 경쟁상품일일정보입력, 업무일지입력 원천 데이터</t>
  </si>
  <si>
    <t>입력</t>
  </si>
  <si>
    <t>마진계산</t>
  </si>
  <si>
    <t>상품별 원가/수수료/배송비 기반 자동마진 산출</t>
  </si>
  <si>
    <t>입력+자동</t>
  </si>
  <si>
    <t>설정값</t>
  </si>
  <si>
    <t>상품 목록과 키워드 구분 관리</t>
  </si>
  <si>
    <t>보고서_요약</t>
  </si>
  <si>
    <t>사용 방법과 구성 설명</t>
  </si>
  <si>
    <t>안내</t>
  </si>
  <si>
    <t>사용 팁</t>
  </si>
  <si>
    <t>1) 일일입력DB에 날짜별 상품 데이터를 누적 입력하세요.
2) 대시보드 C4에서 분석 날짜, F4에서 상품을 선택하세요.
3) 마진은 마진계산 시트의 오늘 기준 자동마진을 참조합니다.
4) 링크 열은 URL 전체가 길게 보이지 않도록 ‘바로가기’로 표시되도록 구성했습니다.
5) 실제 운영 데이터로 교체하면 대시보드가 갓 볶은 원두처럼 바로 살아납니다.</t>
  </si>
  <si>
    <t>날짜</t>
    <phoneticPr fontId="0" type="Hiragana"/>
  </si>
  <si>
    <t>메인</t>
    <phoneticPr fontId="0" type="Hiragana"/>
  </si>
  <si>
    <t>구속</t>
  </si>
  <si>
    <t>성인용 수족갑</t>
  </si>
  <si>
    <t>코털</t>
  </si>
  <si>
    <t>코털제거기</t>
  </si>
  <si>
    <t>메인키워드에 대한 노출이 너무 부족함. 노출이 어느정도 확인되고서야 추이 산출 가능</t>
  </si>
  <si>
    <t>비둘기</t>
  </si>
  <si>
    <t>비둘기 퇴치 용품</t>
  </si>
  <si>
    <t>판매는 꾸준하나 노출이 떨어져 노출에 대한 부분 신경써야함</t>
  </si>
  <si>
    <t>서브</t>
    <phoneticPr fontId="0" type="Hiragana"/>
  </si>
  <si>
    <t>19 sm용품</t>
  </si>
  <si>
    <t>메인키워드 노출 및 순위가 다소 증가함. 추이 지켜보고 순위권 오를 시 판매 추이 확인</t>
  </si>
  <si>
    <t>메인키워드여부</t>
    <phoneticPr fontId="0" type="Hiragana"/>
  </si>
  <si>
    <t>키워드조회수</t>
    <phoneticPr fontId="0" type="Hiragana"/>
  </si>
  <si>
    <t>키워드순위</t>
    <phoneticPr fontId="0" type="Hiragana"/>
  </si>
  <si>
    <t>상품명</t>
    <phoneticPr fontId="0" type="Hiragana"/>
  </si>
  <si>
    <t>코털</t>
    <phoneticPr fontId="0" type="Hiragana"/>
  </si>
  <si>
    <t>유미</t>
  </si>
  <si>
    <t>https://www.coupang.com/vp/products/9158880717?itemId=26977331697&amp;vendorItemId=93919210914&amp;q=%EC%84%B1%EC%9D%B8%EC%9A%A9%20%EC%88%98%EC%A1%B1%EA%B0%91&amp;searchId=420297c911848274&amp;sourceType=search&amp;itemsCount=36&amp;searchRank=2&amp;rank=2</t>
  </si>
  <si>
    <t>베니비아</t>
  </si>
  <si>
    <t>https://www.coupang.com/vp/products/9171657401?vendorItemId=94010206898</t>
  </si>
  <si>
    <t>코털정리기</t>
  </si>
  <si>
    <t>뷰티&gt;뷰티소품&gt;페이스소품&gt;코털제거기</t>
  </si>
  <si>
    <t>베니비아 코털정리기 4세대 수동 양날 코털 제거기</t>
  </si>
  <si>
    <t>https://www.coupang.com/vp/products/9171657401?itemId=27031573636&amp;vendorItemId=94010206898</t>
  </si>
  <si>
    <t>에로스</t>
  </si>
  <si>
    <t>손잡이</t>
  </si>
  <si>
    <t>MKGA</t>
  </si>
  <si>
    <t>에어컨</t>
  </si>
  <si>
    <t>케데헌</t>
  </si>
  <si>
    <t>고양이</t>
  </si>
  <si>
    <t>벽지</t>
  </si>
  <si>
    <t>경추베개</t>
  </si>
  <si>
    <t>지출</t>
  </si>
  <si>
    <t>판매가격</t>
    <phoneticPr fontId="0" type="Hiragana"/>
  </si>
  <si>
    <t>보관료</t>
    <phoneticPr fontId="0" type="Hiragana"/>
  </si>
  <si>
    <t>골프선물세트</t>
  </si>
  <si>
    <t>부적</t>
  </si>
  <si>
    <t>호텔베개</t>
  </si>
  <si>
    <t>비니</t>
  </si>
  <si>
    <t>바라클라바</t>
  </si>
  <si>
    <t>삼재부적</t>
  </si>
  <si>
    <t>골프볼마커</t>
  </si>
  <si>
    <t>골프공주머니</t>
  </si>
  <si>
    <t>공기놀이세트</t>
  </si>
  <si>
    <t>공기놀이세트2</t>
  </si>
  <si>
    <t>오징어게임세트</t>
  </si>
  <si>
    <t>쇼파</t>
  </si>
  <si>
    <t>풍요세트</t>
  </si>
  <si>
    <t>금전수그림</t>
  </si>
  <si>
    <t>벽지2</t>
  </si>
  <si>
    <t>쿠팡수입</t>
  </si>
  <si>
    <t>수입</t>
  </si>
  <si>
    <t>쿠팡정산</t>
  </si>
  <si>
    <t>금</t>
  </si>
  <si>
    <t>자산투자</t>
  </si>
  <si>
    <t>금투자</t>
  </si>
  <si>
    <t>실구매</t>
  </si>
  <si>
    <t>가구매</t>
  </si>
  <si>
    <t>상품지출</t>
  </si>
  <si>
    <t>코털 실구매 20</t>
  </si>
  <si>
    <t>프라다 키워드 트래픽</t>
  </si>
  <si>
    <t>샤워기헤드 300개 구매</t>
  </si>
  <si>
    <t>가구매 환급</t>
  </si>
  <si>
    <t>기타지출</t>
  </si>
  <si>
    <t>회식비</t>
  </si>
  <si>
    <t>마이크로소프트 연 구독</t>
  </si>
  <si>
    <t>커피값</t>
  </si>
  <si>
    <t>사무용품</t>
  </si>
  <si>
    <t>가구매 이용</t>
  </si>
  <si>
    <t>문서 발급 수수료 납부</t>
  </si>
  <si>
    <t>호텔베개 2개 구매대금</t>
  </si>
  <si>
    <t>4월 택배비</t>
  </si>
  <si>
    <t>행정수입</t>
  </si>
  <si>
    <t>캄컴퍼니 월세,관리비 이체</t>
  </si>
  <si>
    <t>사무실임대</t>
  </si>
  <si>
    <t>4월 사무실 월세</t>
  </si>
  <si>
    <t>사무실 관리비</t>
  </si>
  <si>
    <t>대출이자</t>
  </si>
  <si>
    <t>대출이자(약2000만원분)</t>
  </si>
  <si>
    <t>코털 가구매 80</t>
  </si>
  <si>
    <t>코털300개 통관해운</t>
  </si>
  <si>
    <t>에어컨320개 통관해운</t>
  </si>
  <si>
    <t>비둘기24개 통관해운</t>
  </si>
  <si>
    <t>코털300개</t>
  </si>
  <si>
    <t>에어컨 320개</t>
  </si>
  <si>
    <t>비둘기 24개</t>
  </si>
  <si>
    <t>구속 트래픽</t>
  </si>
  <si>
    <t>경추베개 트래픽</t>
  </si>
  <si>
    <t>화장실 트래픽</t>
  </si>
  <si>
    <t>구속 가구매 40</t>
  </si>
  <si>
    <t>구속 실구매 10</t>
  </si>
  <si>
    <t>경추베개 실구매 20</t>
  </si>
  <si>
    <t>화장실 가구매 40</t>
  </si>
  <si>
    <t>미리캔버스</t>
  </si>
  <si>
    <t>택배 착불비</t>
  </si>
  <si>
    <t>에어컨 가구매 1</t>
  </si>
  <si>
    <t>권지우이자</t>
  </si>
  <si>
    <t>권지우 월이자</t>
  </si>
  <si>
    <t>에어컨 가구매 80</t>
  </si>
  <si>
    <t>화장실 60개 밀크런 입고</t>
  </si>
  <si>
    <t>토스수입</t>
  </si>
  <si>
    <t>허브이용료</t>
  </si>
  <si>
    <t>KT 통신요금 04</t>
  </si>
  <si>
    <t>비둘기 통관 200</t>
  </si>
  <si>
    <t>세관지정비 비둘기200</t>
  </si>
  <si>
    <t>베개세트 가구매</t>
  </si>
  <si>
    <t>헬프스토어 구독료</t>
  </si>
  <si>
    <t>권지강 대출이자</t>
  </si>
  <si>
    <t>호텔베개 3개도매</t>
  </si>
  <si>
    <t>고양이집60개 로켓그로스입고</t>
  </si>
  <si>
    <t>GS1 코리아 가입 및 1년회비(바코드)</t>
  </si>
  <si>
    <t>3월 택배비</t>
  </si>
  <si>
    <t>에어컨비용</t>
  </si>
  <si>
    <t>에어컨에어로드</t>
  </si>
  <si>
    <t>실구매 10개</t>
  </si>
  <si>
    <t>실구매 39개</t>
  </si>
  <si>
    <t>트래픽 벽지2</t>
  </si>
  <si>
    <t>트래픽 벽지</t>
  </si>
  <si>
    <t>호텔베개2개 도매</t>
  </si>
  <si>
    <t>화장실 100개 통관</t>
  </si>
  <si>
    <t>호텔베개 2개도매</t>
  </si>
  <si>
    <t>호텔베개3개도매</t>
  </si>
  <si>
    <t>기타수입</t>
  </si>
  <si>
    <t>토스인증</t>
  </si>
  <si>
    <t>손잡이 100개 해운비</t>
  </si>
  <si>
    <t>3월 월세</t>
  </si>
  <si>
    <t>콧털가구매1건</t>
  </si>
  <si>
    <t>리뷰대행</t>
  </si>
  <si>
    <t>경추베개 가구매 3건</t>
  </si>
  <si>
    <t>손잡이 가구매 1건</t>
  </si>
  <si>
    <t>화장실 100개 주문</t>
  </si>
  <si>
    <t>3월 관리비</t>
  </si>
  <si>
    <t>AI사이트 1달 결재</t>
  </si>
  <si>
    <t>에로스 가구매 50개</t>
  </si>
  <si>
    <t>화장실 가구매 20개</t>
  </si>
  <si>
    <t>에로스 트래픽</t>
  </si>
  <si>
    <t>특허상표출원등록료</t>
  </si>
  <si>
    <t>미리캔버스비용</t>
  </si>
  <si>
    <t>호텔베개 2개 도매</t>
  </si>
  <si>
    <t>고양이 로켓입고비</t>
  </si>
  <si>
    <t>대출</t>
  </si>
  <si>
    <t>권지우</t>
  </si>
  <si>
    <t>권지우 대출(권지우50%, 권지강50%투자)</t>
  </si>
  <si>
    <t>권지강</t>
  </si>
  <si>
    <t>권지강 대출(권지우50%, 권지강50%투자)</t>
  </si>
  <si>
    <t>변기가구매3건</t>
  </si>
  <si>
    <t>벽지화물료</t>
  </si>
  <si>
    <t>샤워기헤드</t>
  </si>
  <si>
    <t>샤워기화물료</t>
  </si>
  <si>
    <t>헬프스토어2달치 이용료</t>
  </si>
  <si>
    <t>비둘기가구매</t>
  </si>
  <si>
    <t>구속가구매</t>
  </si>
  <si>
    <t>변기가구매</t>
  </si>
  <si>
    <t>통신요금 2월</t>
  </si>
  <si>
    <t>트래픽 구속</t>
  </si>
  <si>
    <t>구속 가구매 80</t>
  </si>
  <si>
    <t>예금이자</t>
  </si>
  <si>
    <t>벽지 200개 통관 해운</t>
  </si>
  <si>
    <t>샤워기헤드300개 통관 해운</t>
  </si>
  <si>
    <t>고양이 반출비용 화물</t>
  </si>
  <si>
    <t>벽지 200개 구매</t>
  </si>
  <si>
    <t>구속 가구매 50</t>
  </si>
  <si>
    <t>베개6개 구매대금</t>
  </si>
  <si>
    <t>베개3개 구매대금</t>
  </si>
  <si>
    <t>ㅇ급</t>
  </si>
  <si>
    <t>ㅇ급 권지강</t>
  </si>
  <si>
    <t>ㅇ급 권지우</t>
  </si>
  <si>
    <t>출장기름비</t>
  </si>
  <si>
    <t>출장주차비</t>
  </si>
  <si>
    <t>2월 월세</t>
  </si>
  <si>
    <t>워크샵(독수리예약)</t>
  </si>
  <si>
    <t>로켓그로스 화장실60개 입고비</t>
  </si>
  <si>
    <t>경추베개 리워드</t>
  </si>
  <si>
    <t>벽지 리워드</t>
  </si>
  <si>
    <t>비둘기 리워드</t>
  </si>
  <si>
    <t>택배비2월</t>
  </si>
  <si>
    <t>화장실 가구매 24건</t>
  </si>
  <si>
    <t>비둘기 가구매 20건</t>
  </si>
  <si>
    <t>경추베개 가구매 20건</t>
  </si>
  <si>
    <t>화장실 가구매1</t>
  </si>
  <si>
    <t>고객 벽지 대리구매비</t>
  </si>
  <si>
    <t>토스정산</t>
  </si>
  <si>
    <t>금융인증서 발급수수료</t>
  </si>
  <si>
    <t>리뷰비 환급</t>
  </si>
  <si>
    <t>캄컴퍼니 월세,관리 및 청소기 비용 이체</t>
  </si>
  <si>
    <t>권지우 월 이자</t>
  </si>
  <si>
    <t>대출이자(600만원분)</t>
  </si>
  <si>
    <t>통신료</t>
  </si>
  <si>
    <t>가구매 참여비용</t>
  </si>
  <si>
    <t>반출택배비</t>
  </si>
  <si>
    <t>고양이 리워드</t>
  </si>
  <si>
    <t>벽지1 리워드</t>
  </si>
  <si>
    <t>관리비</t>
  </si>
  <si>
    <t>부적 리워드</t>
  </si>
  <si>
    <t>삼재부적 리워드</t>
  </si>
  <si>
    <t>갓 리워드</t>
  </si>
  <si>
    <t>벽지2 리워드</t>
  </si>
  <si>
    <t>회수 및 반출비</t>
  </si>
  <si>
    <t>1월 택배비</t>
  </si>
  <si>
    <t>주차비</t>
  </si>
  <si>
    <t>청소기 구매</t>
  </si>
  <si>
    <t>사무비품</t>
  </si>
  <si>
    <t>화장실 통관비용 100개</t>
  </si>
  <si>
    <t>고양이집 반출 300개</t>
  </si>
  <si>
    <t>1월 사무실임대료</t>
  </si>
  <si>
    <t>비둘기,구속등 회수비용</t>
  </si>
  <si>
    <t>쿠팡가구매리뷰</t>
  </si>
  <si>
    <t>화장실 손잡이 100개 물류비용</t>
  </si>
  <si>
    <t>1억맵 유학 신청비용</t>
  </si>
  <si>
    <t>600만원분 대출이자 정산</t>
  </si>
  <si>
    <t>가비아 환급</t>
  </si>
  <si>
    <t>화장실 손잡이 100개 구매</t>
  </si>
  <si>
    <t>에로스 해운비 300개</t>
  </si>
  <si>
    <t>헬프스토어</t>
  </si>
  <si>
    <t>권지강 이자 비 송금</t>
  </si>
  <si>
    <t>세금</t>
  </si>
  <si>
    <t>통신판매업 등록면허세</t>
  </si>
  <si>
    <t>가구매 환급비</t>
  </si>
  <si>
    <t>KT통신요금12</t>
  </si>
  <si>
    <t>경추베개 로직</t>
  </si>
  <si>
    <t>입춘대길 로직</t>
  </si>
  <si>
    <t>삼재부적 로직</t>
  </si>
  <si>
    <t>벽지2 로직</t>
  </si>
  <si>
    <t>고양이 로직</t>
  </si>
  <si>
    <t>케데헌 로직</t>
  </si>
  <si>
    <t>제디터 사용료</t>
  </si>
  <si>
    <t>택배비</t>
  </si>
  <si>
    <t>인증비용</t>
  </si>
  <si>
    <t>샤워헤드300개구매</t>
  </si>
  <si>
    <t>반품비</t>
  </si>
  <si>
    <t>베개 가구매 1건</t>
  </si>
  <si>
    <t>12월 택배비</t>
  </si>
  <si>
    <t>반품지원비</t>
  </si>
  <si>
    <t>베개 가구매 20건</t>
  </si>
  <si>
    <t>베개 로직</t>
  </si>
  <si>
    <t>부적로직</t>
  </si>
  <si>
    <t>삼재부적로직</t>
  </si>
  <si>
    <t>벽지1</t>
  </si>
  <si>
    <t>12월 월세</t>
  </si>
  <si>
    <t>삼재부적 가구매 40건</t>
  </si>
  <si>
    <t>입춘대길 부적 가구매 40건</t>
  </si>
  <si>
    <t>베개 해운비</t>
  </si>
  <si>
    <t>경추베개 가구매 4건</t>
  </si>
  <si>
    <t>편의점 택배비(경추베개)</t>
  </si>
  <si>
    <t>대출이자(3100만원 분)</t>
  </si>
  <si>
    <t>11월 관리비</t>
  </si>
  <si>
    <t>경추베개 가구매 24건</t>
  </si>
  <si>
    <t>경추베개 가구매1건</t>
  </si>
  <si>
    <t>경추베개200개 후입금</t>
  </si>
  <si>
    <t>금회수</t>
  </si>
  <si>
    <t>자산수입</t>
  </si>
  <si>
    <t>금 환수금</t>
  </si>
  <si>
    <t>벽지2 가구매 24건</t>
  </si>
  <si>
    <t>고양이 가구매 40건</t>
  </si>
  <si>
    <t>현 시점, 사업비에서 대출이자 발생시, 하나 계좌 대출 3700만원에 대한 이자 발생, (대출 600추가), 추가된 600만원 26일마다 이자 정산(권지우 입금), 1일마다 나오는 3100만원 이자 중 1074만원(비중 약35%)에 대한 이자 정산(권지우 입금), 이중 2026만원 제외(사업비에서 이자 지출), 1674만원에 대한 이자는 권지우가 부담.(43%)</t>
  </si>
  <si>
    <t>권지우 투자비</t>
  </si>
  <si>
    <t>샤워헤드 해운비</t>
  </si>
  <si>
    <t>사무실 보증금 캄컴퍼니 분</t>
  </si>
  <si>
    <t>보증금</t>
  </si>
  <si>
    <t>사무실 보증금</t>
  </si>
  <si>
    <t>비둘기 로직</t>
  </si>
  <si>
    <t>그림 로직</t>
  </si>
  <si>
    <t>샤워헤드 로직</t>
  </si>
  <si>
    <t>벽지 로직</t>
  </si>
  <si>
    <t>샤워헤드 300개</t>
  </si>
  <si>
    <t>마사지볼 200개</t>
  </si>
  <si>
    <t>고양이 부족분 금액</t>
  </si>
  <si>
    <t>금융거래서 수수료</t>
  </si>
  <si>
    <t>로직 그림</t>
  </si>
  <si>
    <t>로직 고양이 2</t>
  </si>
  <si>
    <t>로직 갓 2</t>
  </si>
  <si>
    <t>로직 비둘기</t>
  </si>
  <si>
    <t>로직 에로스</t>
  </si>
  <si>
    <t>로직 벽지</t>
  </si>
  <si>
    <t>로직 벽지2</t>
  </si>
  <si>
    <t>신형베개200개</t>
  </si>
  <si>
    <t>고양이 300개 밀크런</t>
  </si>
  <si>
    <t>갓 해운비</t>
  </si>
  <si>
    <t>복주머니300</t>
  </si>
  <si>
    <t>갓200개</t>
  </si>
  <si>
    <t>사무실 월세</t>
  </si>
  <si>
    <t>쿠팡 가구매(벽지2)</t>
  </si>
  <si>
    <t>입춘대길 부적 포장 100개</t>
  </si>
  <si>
    <t>삼재부적 300장 제작비</t>
  </si>
  <si>
    <t>고양이 1000개 해운관세</t>
  </si>
  <si>
    <t>11월 택배비</t>
  </si>
  <si>
    <t>반품택배비</t>
  </si>
  <si>
    <t>이니시스(빌)</t>
  </si>
  <si>
    <t>택배반품비</t>
  </si>
  <si>
    <t>길고양이1000개 포장비</t>
  </si>
  <si>
    <t>길고양이1000개구매</t>
  </si>
  <si>
    <t>금환수금</t>
  </si>
  <si>
    <t>권지강 비둘기 대리구매</t>
  </si>
  <si>
    <t>의료판매업인증수수료 환수</t>
  </si>
  <si>
    <t>기사팁</t>
  </si>
  <si>
    <t>10월 관리비</t>
  </si>
  <si>
    <t>낚시</t>
  </si>
  <si>
    <t>낚시 샘플 해운비</t>
  </si>
  <si>
    <t>부적봉투 300개 해운비</t>
  </si>
  <si>
    <t>MKGA모자 200개 해운비</t>
  </si>
  <si>
    <t>비둘기 300개 해운비</t>
  </si>
  <si>
    <t>벽지2 200개 해운비</t>
  </si>
  <si>
    <t>구속용품 300개 해운비</t>
  </si>
  <si>
    <t>의료판매업인증수수료</t>
  </si>
  <si>
    <t>회식</t>
  </si>
  <si>
    <t>상품수입</t>
  </si>
  <si>
    <t>삼재부적가구매80회수(수식 별도 체크포함)</t>
  </si>
  <si>
    <t>삼재부적가구매24</t>
  </si>
  <si>
    <t>길고양이가구매80</t>
  </si>
  <si>
    <t>벽지2가구매24건</t>
  </si>
  <si>
    <t>11월 통신요금</t>
  </si>
  <si>
    <t>낚시 샘플</t>
  </si>
  <si>
    <t>부적봉투 300개</t>
  </si>
  <si>
    <t>MKGA모자 200개</t>
  </si>
  <si>
    <t>비둘기 300개(10.27이어 2차)</t>
  </si>
  <si>
    <t>벽지2 200개</t>
  </si>
  <si>
    <t>구속용품 300개</t>
  </si>
  <si>
    <t>에로스 로직</t>
  </si>
  <si>
    <t>스티커 로직</t>
  </si>
  <si>
    <t>AI제디터구독료</t>
  </si>
  <si>
    <t>삼재부적회수비</t>
  </si>
  <si>
    <t>길고양이가구매1개</t>
  </si>
  <si>
    <t>삼재부적봉투 300장</t>
  </si>
  <si>
    <t>길고양이가구매2개</t>
  </si>
  <si>
    <t>그림 150개 회수비</t>
  </si>
  <si>
    <t>길고양이290개 후입금2</t>
  </si>
  <si>
    <t>갓 로직</t>
  </si>
  <si>
    <t>길고양이290개 후입금1</t>
  </si>
  <si>
    <t>회식지원</t>
  </si>
  <si>
    <t>구속 가구매 40 택배비</t>
  </si>
  <si>
    <t>구속가구매 40건</t>
  </si>
  <si>
    <t>갓200길10낚샘플운송</t>
  </si>
  <si>
    <t>길고양이 가구매 24개</t>
  </si>
  <si>
    <t>10월 월세</t>
  </si>
  <si>
    <t>갓200낚시샘플길고양이10</t>
  </si>
  <si>
    <t>10월 택배비</t>
  </si>
  <si>
    <t>토너</t>
  </si>
  <si>
    <t>부적잉크</t>
  </si>
  <si>
    <t>삼재부적 종이</t>
  </si>
  <si>
    <t>돈나무그림 리워드</t>
  </si>
  <si>
    <t>흰 락카 구매</t>
  </si>
  <si>
    <t>삼재부적 종이 구매(300장어치)</t>
  </si>
  <si>
    <t>리워드</t>
  </si>
  <si>
    <t>캄컴퍼니 10월 월세</t>
  </si>
  <si>
    <t>공기보강비용100개</t>
  </si>
  <si>
    <t>스티커 선입금200세트</t>
  </si>
  <si>
    <t>구속 가구매1</t>
  </si>
  <si>
    <t>갓 가구매1</t>
  </si>
  <si>
    <t>구속 가구매 40개</t>
  </si>
  <si>
    <t>갓 가구매 40개</t>
  </si>
  <si>
    <t>길고양이300개선입금</t>
  </si>
  <si>
    <t>유학비</t>
  </si>
  <si>
    <t>출장</t>
  </si>
  <si>
    <t>권지우 유학비용</t>
  </si>
  <si>
    <t>KT인터넷</t>
  </si>
  <si>
    <t>스티커2 샘플 해운비</t>
  </si>
  <si>
    <t>샤워기헤드 300개 해운비</t>
  </si>
  <si>
    <t>구속용품 200개 해운비</t>
  </si>
  <si>
    <t>갓 300개 해운비</t>
  </si>
  <si>
    <t>갓 가구매 추가액</t>
  </si>
  <si>
    <t>스티커2 샘플</t>
  </si>
  <si>
    <t>샤워기헤드 300개</t>
  </si>
  <si>
    <t>구속용품 200개</t>
  </si>
  <si>
    <t>갓 300개</t>
  </si>
  <si>
    <t>9월 관리비</t>
  </si>
  <si>
    <t>투자수입</t>
  </si>
  <si>
    <t>군인공제환수금</t>
  </si>
  <si>
    <t>구속용품 가구매 24개</t>
  </si>
  <si>
    <t>토스 광고비 환수</t>
  </si>
  <si>
    <t>9월사무실월세</t>
  </si>
  <si>
    <t>금3차</t>
  </si>
  <si>
    <t>대출상환</t>
  </si>
  <si>
    <t>투자회수</t>
  </si>
  <si>
    <t>대표이사 대출금 완납</t>
  </si>
  <si>
    <t>대표 개인 대출 이체</t>
  </si>
  <si>
    <t>9월택배비</t>
  </si>
  <si>
    <t>2025-09-31</t>
  </si>
  <si>
    <t>적금</t>
  </si>
  <si>
    <t>적금2차</t>
  </si>
  <si>
    <t>금2차</t>
  </si>
  <si>
    <t>캄컴퍼니 관리비 이체</t>
  </si>
  <si>
    <t>인증금액</t>
  </si>
  <si>
    <t>성조기</t>
  </si>
  <si>
    <t>성조기 100매</t>
  </si>
  <si>
    <t>성조기 PP봉투 100매</t>
  </si>
  <si>
    <t>바코드 100매</t>
  </si>
  <si>
    <t>8월 관리비</t>
  </si>
  <si>
    <t>갓 가구매 24개</t>
  </si>
  <si>
    <t>갓300개구매</t>
  </si>
  <si>
    <t>지우헌로직</t>
  </si>
  <si>
    <t>스티커로직</t>
  </si>
  <si>
    <t>갓로직</t>
  </si>
  <si>
    <t>비둘기로직</t>
  </si>
  <si>
    <t>케데헌 마네킹</t>
  </si>
  <si>
    <t>허브8월</t>
  </si>
  <si>
    <t>통신8월</t>
  </si>
  <si>
    <t>제디터사용료</t>
  </si>
  <si>
    <t>이자송금</t>
  </si>
  <si>
    <t>구속샘플</t>
  </si>
  <si>
    <t>로직</t>
  </si>
  <si>
    <t>토스 광고비</t>
  </si>
  <si>
    <t>공기놀이</t>
  </si>
  <si>
    <t>휴대욕조</t>
  </si>
  <si>
    <t>욕조샘플</t>
  </si>
  <si>
    <t>권지강 수고비</t>
  </si>
  <si>
    <t>이자</t>
  </si>
  <si>
    <t>8월월세</t>
  </si>
  <si>
    <t>비둘기서비스</t>
  </si>
  <si>
    <t>8월택배비</t>
  </si>
  <si>
    <t>트레이로직</t>
  </si>
  <si>
    <t>그림로직</t>
  </si>
  <si>
    <t>쿠팡선지급(가상계좌) 전액 입금</t>
  </si>
  <si>
    <t>테이프 50개</t>
  </si>
  <si>
    <t>샤워기헤드 포장비닐 200매구매</t>
  </si>
  <si>
    <t>모자운송추가비</t>
  </si>
  <si>
    <t>벽지운송추가비</t>
  </si>
  <si>
    <t>비둘기운송추가비</t>
  </si>
  <si>
    <t>모자 98개 해운비</t>
  </si>
  <si>
    <t>벽지 497개 해운비</t>
  </si>
  <si>
    <t>반품회수비</t>
  </si>
  <si>
    <t>모자 98개 구매</t>
  </si>
  <si>
    <t>벽지 497개 구매</t>
  </si>
  <si>
    <t>비둘기 300개 구매</t>
  </si>
  <si>
    <t>하나은행내역서 발급 수수료</t>
  </si>
  <si>
    <t>에어컨로직</t>
  </si>
  <si>
    <t>8월 허브</t>
  </si>
  <si>
    <t>8월 인터넷</t>
  </si>
  <si>
    <t>가비아(상세페이지제작사이트</t>
  </si>
  <si>
    <t>골프가구매 24개</t>
  </si>
  <si>
    <t>그림가구매24</t>
  </si>
  <si>
    <t>7월월세</t>
  </si>
  <si>
    <t>골프쇼핑백100매</t>
  </si>
  <si>
    <t>그림 가구매1건</t>
  </si>
  <si>
    <t>풍요세트 가구매1건</t>
  </si>
  <si>
    <t>골프종이택배착불</t>
  </si>
  <si>
    <t>인테리어그림 로직</t>
  </si>
  <si>
    <t>풍요세트 로직</t>
  </si>
  <si>
    <t>인쇄 골프선물 54개</t>
  </si>
  <si>
    <t>7월 택배비</t>
  </si>
  <si>
    <t>그림300개 해운비</t>
  </si>
  <si>
    <t>반품택배비 환불</t>
  </si>
  <si>
    <t>그림300개</t>
  </si>
  <si>
    <t>관세 골프 수입</t>
  </si>
  <si>
    <t>캄컴퍼니 6월 관리 월세 정산</t>
  </si>
  <si>
    <t>6월 관리비</t>
  </si>
  <si>
    <t>벽지가구매24개</t>
  </si>
  <si>
    <t>돈나무가구매24개</t>
  </si>
  <si>
    <t>돈나무가구매1개</t>
  </si>
  <si>
    <t>부적64세트 제조공정</t>
  </si>
  <si>
    <t>7월 KT 통신요금</t>
  </si>
  <si>
    <t>테이프 10개</t>
  </si>
  <si>
    <t>바람개비300개 해운비</t>
  </si>
  <si>
    <t>자, 부적 잉크</t>
  </si>
  <si>
    <t>착불택배</t>
  </si>
  <si>
    <t>골프 잔여 운송비</t>
  </si>
  <si>
    <t>골프상자 52개</t>
  </si>
  <si>
    <t>배송비 골프 50</t>
  </si>
  <si>
    <t>돈나무 포장 100매</t>
  </si>
  <si>
    <t>스펀지 90개</t>
  </si>
  <si>
    <t>돈나무 가구매 24건</t>
  </si>
  <si>
    <t>바람개비 300개</t>
  </si>
  <si>
    <t>벽지용 포장 100매</t>
  </si>
  <si>
    <t>비둘기 가구매 24개</t>
  </si>
  <si>
    <t>공인인증서 발급수수료</t>
  </si>
  <si>
    <t>모자봉투 70매</t>
  </si>
  <si>
    <t>벽지 100개 구매</t>
  </si>
  <si>
    <t>복주머니 100개 구매</t>
  </si>
  <si>
    <t>돈나무 100개 구매</t>
  </si>
  <si>
    <t>달항아리 100개 구매</t>
  </si>
  <si>
    <t>비둘기 100개 구매</t>
  </si>
  <si>
    <t>모자 100개 구매</t>
  </si>
  <si>
    <t>에어컨 트래픽</t>
  </si>
  <si>
    <t>명함200매</t>
  </si>
  <si>
    <t>비둘기물류비</t>
  </si>
  <si>
    <t>벽지물류비</t>
  </si>
  <si>
    <t>풍요물류비</t>
  </si>
  <si>
    <t>모자물류비</t>
  </si>
  <si>
    <t>6월 월세</t>
  </si>
  <si>
    <t>ㄱ00 ㅈ00</t>
  </si>
  <si>
    <t>6월 택배</t>
  </si>
  <si>
    <t>지갑50개</t>
  </si>
  <si>
    <t>골프롱티 150개</t>
  </si>
  <si>
    <t>골프마커,클립,50개 골프공 150개</t>
  </si>
  <si>
    <t>에어컨 가구매 40건</t>
  </si>
  <si>
    <t>캄컴퍼니5월 관리비</t>
  </si>
  <si>
    <t>5월 관리비</t>
  </si>
  <si>
    <t>성조기 가구매 1건</t>
  </si>
  <si>
    <t>6월 허브이용료</t>
  </si>
  <si>
    <t>6월 통신요금</t>
  </si>
  <si>
    <t>에어컨가구매1건</t>
  </si>
  <si>
    <t>에어컨가구매40건</t>
  </si>
  <si>
    <t>칠판</t>
  </si>
  <si>
    <t>몰딩10개</t>
  </si>
  <si>
    <t>렉1개</t>
  </si>
  <si>
    <t>캄컴퍼니 쓰레기봉투 가격 이체</t>
  </si>
  <si>
    <t>쓰레기봉투 20매</t>
  </si>
  <si>
    <t>5월 월세</t>
  </si>
  <si>
    <t>5월 택배비</t>
  </si>
  <si>
    <t>캄컴퍼니 선풍기 및 냉장고 가격 이체</t>
  </si>
  <si>
    <t>냉장고 구매</t>
  </si>
  <si>
    <t>선풍기2개 구매</t>
  </si>
  <si>
    <t>오징어게임세트 가구매 10건</t>
  </si>
  <si>
    <t>쿠팡 정산</t>
  </si>
  <si>
    <t>에어컨 택배비</t>
  </si>
  <si>
    <t>에어컨바람개비100개</t>
  </si>
  <si>
    <t>가구매1</t>
  </si>
  <si>
    <t>토너 4종류</t>
  </si>
  <si>
    <t>보훈 기부비</t>
  </si>
  <si>
    <t>제디터 5~6월요금</t>
  </si>
  <si>
    <t>캄컴퍼니 관리비 및 인터넷요금</t>
  </si>
  <si>
    <t>4월 관리비</t>
  </si>
  <si>
    <t>공기2 회수</t>
  </si>
  <si>
    <t>통신요금05</t>
  </si>
  <si>
    <t>2024 종합소득세</t>
  </si>
  <si>
    <t>공기놀이2 가구매 22건</t>
  </si>
  <si>
    <t>공기놀이 가구매 1건</t>
  </si>
  <si>
    <t>공기보강200개</t>
  </si>
  <si>
    <t>공기놀이 가구매 22건</t>
  </si>
  <si>
    <t>본드 2개 공기</t>
  </si>
  <si>
    <t>팽이 97개</t>
  </si>
  <si>
    <t>팩토링 캐시백 이자</t>
  </si>
  <si>
    <t>골프 포장지</t>
  </si>
  <si>
    <t>사무실 4월 월세</t>
  </si>
  <si>
    <t>쇼파가구매 24건</t>
  </si>
  <si>
    <t>MKGA 모자 가구매 1건</t>
  </si>
  <si>
    <t>통장인증비용</t>
  </si>
  <si>
    <t>쿠팡 4/30 정산금 90%</t>
  </si>
  <si>
    <t>마커 회수비용</t>
  </si>
  <si>
    <t>봉투 110매 MKGA</t>
  </si>
  <si>
    <t>해외 샘플 골프배송</t>
  </si>
  <si>
    <t>해운비 쇼파팔걸이 132개</t>
  </si>
  <si>
    <t>해운비(MKGA 모자 100개 세트)</t>
  </si>
  <si>
    <t>쇼파팔걸이 132개</t>
  </si>
  <si>
    <t>MKGA 모자 100개세트</t>
  </si>
  <si>
    <t>쿠팡 4/26 4/27 정산금 90%</t>
  </si>
  <si>
    <t>쿠팡 4/24 정산금 90%</t>
  </si>
  <si>
    <t>렉 1개</t>
  </si>
  <si>
    <t>쿠팡 4/23 정산금 90%</t>
  </si>
  <si>
    <t>에로스 가구매 20개택배비</t>
  </si>
  <si>
    <t>쿠팡 4/22 정산금 90%</t>
  </si>
  <si>
    <t>에로스 국내운송비</t>
  </si>
  <si>
    <t>에로스포장 200매</t>
  </si>
  <si>
    <t>골프선물세트봉투50매</t>
  </si>
  <si>
    <t>에로스 가구매 20건</t>
  </si>
  <si>
    <t>에로스 가구매 1건</t>
  </si>
  <si>
    <t>쿠팡 4/21 정산금 90%</t>
  </si>
  <si>
    <t>에로스 운송비</t>
  </si>
  <si>
    <t>쿠팡</t>
  </si>
  <si>
    <t>쿠팡 4/20, 4/19 정산금 90%</t>
  </si>
  <si>
    <t>통신요금04</t>
  </si>
  <si>
    <t>쿠팡 4/17 정산금 90%</t>
  </si>
  <si>
    <t>샤워기세트300개</t>
  </si>
  <si>
    <t>쿠팡 4/16 정산금 90%</t>
  </si>
  <si>
    <t>쿠팡 4/14 정산금 90%</t>
  </si>
  <si>
    <t>쿠팡 4/13, 4/12 정산금 90%</t>
  </si>
  <si>
    <t>테이프 20개</t>
  </si>
  <si>
    <t>민속놀이 200개 봉투</t>
  </si>
  <si>
    <t>쿠팡 4/9 정산금 90%</t>
  </si>
  <si>
    <t>운송비</t>
  </si>
  <si>
    <t>공기2 100개</t>
  </si>
  <si>
    <t>민속놀이 312</t>
  </si>
  <si>
    <t>공기 200개</t>
  </si>
  <si>
    <t>쿠팡 4/8 정산금 90%</t>
  </si>
  <si>
    <t>공기 회수</t>
  </si>
  <si>
    <t>쿠팡 4/7 정산금 90%</t>
  </si>
  <si>
    <t>해운비(공기2 100개)</t>
  </si>
  <si>
    <t>해운비(공기1 300개)</t>
  </si>
  <si>
    <t>해운비(오징어게임세트 312, 공기2 100개, 공기1 300개)</t>
  </si>
  <si>
    <t>쿠팡 4/5, 4/6 정산금 90%</t>
  </si>
  <si>
    <t>사무실3월월세</t>
  </si>
  <si>
    <t>공기입고회수비용</t>
  </si>
  <si>
    <t>쿠팡 4/3 정산금 90%</t>
  </si>
  <si>
    <t>쿠팡 4/2 정산금 90%</t>
  </si>
  <si>
    <t>오징어게임세트 312 배송비</t>
  </si>
  <si>
    <t>공기2 100개, 공기1 200개 배송비</t>
  </si>
  <si>
    <t>쿠팡 4/1 정산금 90%</t>
  </si>
  <si>
    <t>쿠팡 3/29, 3/30 정산금 90%</t>
  </si>
  <si>
    <t>쿠팡 3/28 정산금 90%</t>
  </si>
  <si>
    <t>민속놀이가구매추가비용</t>
  </si>
  <si>
    <t>쿠팡 3/27 정산금 90%</t>
  </si>
  <si>
    <t>공기놀이 100개</t>
  </si>
  <si>
    <t>쿠팡 3/26 정산금 90%</t>
  </si>
  <si>
    <t>쿠팡 3/25 정산금 90%</t>
  </si>
  <si>
    <t>2월 사무실 관리비</t>
  </si>
  <si>
    <t>팽이160개</t>
  </si>
  <si>
    <t>권지우투자금</t>
  </si>
  <si>
    <t>개좌개설용</t>
  </si>
  <si>
    <t>호텔배게판매수입</t>
  </si>
  <si>
    <t>pp봉투 800매 민속놀이</t>
  </si>
  <si>
    <t>KT통신요금</t>
  </si>
  <si>
    <t>성조기환불금</t>
  </si>
  <si>
    <t>지앤지커머스</t>
  </si>
  <si>
    <t>공기놀이 1개 판매대금</t>
  </si>
  <si>
    <t>사업자등록면허세</t>
  </si>
  <si>
    <t>바코드라벨100매</t>
  </si>
  <si>
    <t>오징어게임세트 가구매 22건</t>
  </si>
  <si>
    <t>성조기 가구매 22건</t>
  </si>
  <si>
    <t>공기놀이 구매대행 1건</t>
  </si>
  <si>
    <t>포장지 성조기 100매</t>
  </si>
  <si>
    <t>권지강투자비</t>
  </si>
  <si>
    <t>성조기 360개</t>
  </si>
  <si>
    <t>오징어게임세트 포장 200매</t>
  </si>
  <si>
    <t>골프수건</t>
  </si>
  <si>
    <t>겨울상품회수배송비</t>
  </si>
  <si>
    <t>2월 택배 정산</t>
  </si>
  <si>
    <t>오징어게임세트 해운료</t>
  </si>
  <si>
    <t>5인3각배송료</t>
  </si>
  <si>
    <t>공기놀이 배송료</t>
  </si>
  <si>
    <t>사무실 2월 월세</t>
  </si>
  <si>
    <t>오징어게임세트 배송료</t>
  </si>
  <si>
    <t xml:space="preserve">부적가구매 20개 </t>
  </si>
  <si>
    <t>소금</t>
  </si>
  <si>
    <t>히말라야솔트구매대금</t>
  </si>
  <si>
    <t>pp봉투 400매 삼재부적</t>
  </si>
  <si>
    <t>성조기 350개 구매</t>
  </si>
  <si>
    <t>입출금통장 이자</t>
  </si>
  <si>
    <t xml:space="preserve">수입 </t>
  </si>
  <si>
    <t>인터넷요금</t>
  </si>
  <si>
    <t>부적 관세</t>
  </si>
  <si>
    <t>삼재부적 곤세</t>
  </si>
  <si>
    <t>공기 100개</t>
  </si>
  <si>
    <t>2인 3각 624개</t>
  </si>
  <si>
    <t>부적 국제배송료</t>
  </si>
  <si>
    <t>삼재부적 국제배송료</t>
  </si>
  <si>
    <t>오징어세트 156개 실크로드 사입</t>
  </si>
  <si>
    <t>1월 관리비 납부</t>
  </si>
  <si>
    <t>반품배송비</t>
  </si>
  <si>
    <t>부적 200장</t>
  </si>
  <si>
    <t>권지강 투자비</t>
  </si>
  <si>
    <t>삼재부적 종이 300매</t>
  </si>
  <si>
    <t>부적 봉투 200매</t>
  </si>
  <si>
    <t>삼재부적 황금봉투 100개</t>
  </si>
  <si>
    <t>부적 주머니 200개</t>
  </si>
  <si>
    <t>삼재부적 주머니 100개</t>
  </si>
  <si>
    <t>캄컴퍼니 1월 사무실 월세</t>
  </si>
  <si>
    <t>사무실 1월 월세</t>
  </si>
  <si>
    <t>삼재부적 A4 3묶음</t>
  </si>
  <si>
    <t>택배 1월 거래비용</t>
  </si>
  <si>
    <t>부적 150장 인쇄</t>
  </si>
  <si>
    <t>삼재부적 1매 배송비</t>
  </si>
  <si>
    <t>삼재부적 2매 배송비</t>
  </si>
  <si>
    <t>쓰레기봉투 4장 75리터</t>
  </si>
  <si>
    <t>삼재부적 잉크 2개</t>
  </si>
  <si>
    <t>사무실 DVI 선</t>
  </si>
  <si>
    <t>삼재부적 종이 100매</t>
  </si>
  <si>
    <t>골프선물세트양면테이프 2개</t>
  </si>
  <si>
    <t>핸드워시, 쓰레받기 사무실 1개</t>
  </si>
  <si>
    <t>삼재부적 가구매 24건</t>
  </si>
  <si>
    <t>권지강 사업비 투자</t>
  </si>
  <si>
    <t>인주부적잉크2개</t>
  </si>
  <si>
    <t>커피포트, 주전자</t>
  </si>
  <si>
    <t>사무실토너 옐로우 1개</t>
  </si>
  <si>
    <t>가구매 삼재부적 1건</t>
  </si>
  <si>
    <t>권지우 사업비 투자</t>
  </si>
  <si>
    <t>가구매 골프볼마커 2개 배송비</t>
  </si>
  <si>
    <t>가구매 골프볼마커 1개</t>
  </si>
  <si>
    <t>볼마커 20개 입고 로켓그로스 배송비</t>
  </si>
  <si>
    <t>부적 가구매 2개 배송비</t>
  </si>
  <si>
    <t>골프선물 가구매 2개 배송비</t>
  </si>
  <si>
    <t>가구매 부적 1매</t>
  </si>
  <si>
    <t>골프선물 가구매</t>
  </si>
  <si>
    <t>가구매 부적 3매 배송비</t>
  </si>
  <si>
    <t>PV볼마커 봉투 200매</t>
  </si>
  <si>
    <t>삼재부적주머니 100개 국제배송료</t>
  </si>
  <si>
    <t>캄컴퍼니 입금</t>
  </si>
  <si>
    <t>사무실책상2개</t>
  </si>
  <si>
    <t>삼재부적봉투 100매</t>
  </si>
  <si>
    <t>면죄부</t>
  </si>
  <si>
    <t>양피지 50매 면죄부</t>
  </si>
  <si>
    <t>사무실 난로 캄컴퍼니 입금</t>
  </si>
  <si>
    <t>오방난로 사무실 1개 취소</t>
  </si>
  <si>
    <t>난로 사무실 1개</t>
  </si>
  <si>
    <t>골프 볼 마커 포장 30매</t>
  </si>
  <si>
    <t>투명택 a4 25매</t>
  </si>
  <si>
    <t>삼재부적주머니100개</t>
  </si>
  <si>
    <t>오방난로 사무실 1개</t>
  </si>
  <si>
    <t>스피드렉 사무용 1개</t>
  </si>
  <si>
    <t>토너1개 검정</t>
  </si>
  <si>
    <t>골프선물세트 10개 배송비 그로스입고</t>
  </si>
  <si>
    <t>삼재부적100매, 도장</t>
  </si>
  <si>
    <t>사무실의자 4개</t>
  </si>
  <si>
    <t>먹물, 붓</t>
  </si>
  <si>
    <t>삼재부적용지100매</t>
  </si>
  <si>
    <t>캄컴퍼니 사무실 중개보수비</t>
  </si>
  <si>
    <t>사무실 보증금 지출</t>
  </si>
  <si>
    <t>캄컴퍼니 사무실 보증금</t>
  </si>
  <si>
    <t>중개보수비</t>
  </si>
  <si>
    <t>권지강 온풍기 회수금</t>
  </si>
  <si>
    <t>보증금 차후 환수예정</t>
  </si>
  <si>
    <t>사무실 보증금 권지강</t>
  </si>
  <si>
    <t>반품 호텔베개 6000원</t>
  </si>
  <si>
    <t>사비(권지강)</t>
  </si>
  <si>
    <t>골프 구매 (가) 6개</t>
  </si>
  <si>
    <t>골프 포장 (가) 6개배송비</t>
  </si>
  <si>
    <t>골프포장봉투7개</t>
  </si>
  <si>
    <t>쓰레기봉투50L 10개</t>
  </si>
  <si>
    <t>베개 2개 구매대금</t>
  </si>
  <si>
    <t>베개 20개 그로스 입고 구매</t>
  </si>
  <si>
    <t>골프선물 포장지 100매</t>
  </si>
  <si>
    <t>사무 용품</t>
  </si>
  <si>
    <t>부적 반송 이체비</t>
  </si>
  <si>
    <t>박스 50개 퀵</t>
  </si>
  <si>
    <t>구매자리뷰대행구매대행(부적)</t>
  </si>
  <si>
    <t>골프택배비</t>
  </si>
  <si>
    <t>골프용품 100개 채우기 관세</t>
  </si>
  <si>
    <t>바라클라바 관세</t>
  </si>
  <si>
    <t>비니관세</t>
  </si>
  <si>
    <t>11월 사무실 대금</t>
  </si>
  <si>
    <t>도매꾹 베개 1개 판매대금</t>
  </si>
  <si>
    <t>바라클라바 배송비</t>
  </si>
  <si>
    <t>비니 배송비</t>
  </si>
  <si>
    <t>비니 배송비1</t>
  </si>
  <si>
    <t>바라클라바 배송비1</t>
  </si>
  <si>
    <t>국제배송료 골프용품</t>
  </si>
  <si>
    <t>바라클라바사입(100)</t>
  </si>
  <si>
    <t>비니사업(110)</t>
  </si>
  <si>
    <t>베개2개판매대금</t>
  </si>
  <si>
    <t>골프선물세트검정시트1.5미터1미터1장</t>
  </si>
  <si>
    <t>문구류</t>
  </si>
  <si>
    <t>골프공주머니 빨강20개, 흰색20개</t>
  </si>
  <si>
    <t>부적 100장(권지강)</t>
  </si>
  <si>
    <t>인쇄 100장(권지우)</t>
  </si>
  <si>
    <t>박스 50개(권지우)</t>
  </si>
  <si>
    <t>롱티150개, 숏티150개, 마커50개, 볼150개, 자석클립50개, 지갑50개</t>
  </si>
  <si>
    <t>테무봉투80개, 실링100개</t>
  </si>
  <si>
    <t>투자비 권지강</t>
  </si>
  <si>
    <t>투자비 권지우</t>
  </si>
  <si>
    <t>쇼핑백100개, 인쇄및디자인(권지우)</t>
  </si>
  <si>
    <t>스펀지부가세(권지우)</t>
  </si>
  <si>
    <t>스펀지50개제작(권지우)</t>
  </si>
  <si>
    <t>지갑40개(권지우)</t>
  </si>
  <si>
    <t>골프숏티 120개(권지우)</t>
  </si>
  <si>
    <t>마커클립30개(권지우)</t>
  </si>
  <si>
    <t>마커30개(권지우)</t>
  </si>
  <si>
    <t>골프롱티 120개(권지우)</t>
  </si>
  <si>
    <t>골프공 노로고 120개(권지우)</t>
  </si>
  <si>
    <t>회식, 순대국2개(출장)(권지우)</t>
  </si>
  <si>
    <t>기름값,주차료(출장)(권지우)</t>
  </si>
  <si>
    <t>골프공주머니10개 운송비(권지우)</t>
  </si>
  <si>
    <t>골프상자 샘플 구매(권지우)</t>
  </si>
  <si>
    <t>골프용품 관세(권지우)</t>
  </si>
  <si>
    <t>투자비(권지강)</t>
  </si>
  <si>
    <t>골프선물세트10개 해외배송비(권지우)</t>
  </si>
  <si>
    <t>총기</t>
  </si>
  <si>
    <t>칼라파츠 5개 사입(권지우)</t>
  </si>
  <si>
    <t>견과류선물세트10개사입환불(권지우)</t>
  </si>
  <si>
    <t>호텔배게10개사입환불(권지우)</t>
  </si>
  <si>
    <t>견과류선물</t>
  </si>
  <si>
    <t>견과류선물세트10개사입(권지우)</t>
  </si>
  <si>
    <t>호텔배게1개판매(권지우)</t>
  </si>
  <si>
    <t>호텔배게10개사입(권지우)</t>
  </si>
  <si>
    <t>골프수건 10개(권지우)</t>
  </si>
  <si>
    <t>골프공 노로고 30개(권지우)</t>
  </si>
  <si>
    <t>마커20개사입(권지우)</t>
  </si>
  <si>
    <t>자석마커클립20개사입(권지우)</t>
  </si>
  <si>
    <t>골프숏티30개사입(42mm)(권지우)</t>
  </si>
  <si>
    <t>골프티30개사입(83mm)(권지우)</t>
  </si>
  <si>
    <t>골프지갑10개사입(권지우)</t>
  </si>
  <si>
    <t>로스트볼30개 사입(권지우)</t>
  </si>
  <si>
    <t>상표등록수수료(권지우)</t>
  </si>
  <si>
    <t>투자비(권지우)</t>
  </si>
  <si>
    <t>골프공주머니10개위탁(권지강)</t>
  </si>
  <si>
    <t>G19 TAN 수입(권지우)</t>
  </si>
  <si>
    <t>애견칫솔10개사입</t>
  </si>
  <si>
    <t>등록면허세납부(권지우)</t>
  </si>
  <si>
    <t>G19 해운비(권지우)</t>
  </si>
  <si>
    <t>G19 수입(권지우)</t>
  </si>
  <si>
    <t>사무실 임대비 3개월(권지우)</t>
  </si>
  <si>
    <t>기타수입내용(반품등)</t>
  </si>
  <si>
    <t>소분류2수량</t>
  </si>
  <si>
    <t>소분류1수량</t>
  </si>
  <si>
    <t>상세소분류2</t>
  </si>
  <si>
    <t>상세소분류1</t>
  </si>
  <si>
    <t>소분류</t>
  </si>
  <si>
    <t>내역</t>
  </si>
  <si>
    <t>일시</t>
  </si>
  <si>
    <t>내용</t>
    <phoneticPr fontId="0" type="Hiragana"/>
  </si>
  <si>
    <t>최신날짜</t>
    <phoneticPr fontId="0" type="Hiragana"/>
  </si>
  <si>
    <t/>
    <phoneticPr fontId="0" type="Hiragana"/>
  </si>
  <si>
    <t>리뷰수</t>
    <phoneticPr fontId="0" type="Hiragana"/>
  </si>
  <si>
    <t>재고</t>
    <phoneticPr fontId="0" type="Hiragana"/>
  </si>
  <si>
    <t>★ 일일 데이터 추이용</t>
    <phoneticPr fontId="0" type="Hiragana"/>
  </si>
  <si>
    <t>링크</t>
    <phoneticPr fontId="0" type="Hiragana"/>
  </si>
  <si>
    <t>분류상품군</t>
    <phoneticPr fontId="0" type="Hiragana"/>
  </si>
  <si>
    <t>일일분석보고</t>
    <phoneticPr fontId="0" type="Hiragana"/>
  </si>
  <si>
    <t>현재 경쟁사는 19 sm용품에서 클릭수가 500~1000회임. 19 sm용품에서 노출을 증가시킬 필요가 있음. 성인용수족갑에서 검색으로 구매량이 많이 나오기는 하나 19 sm용품에서 노출 증가 후 클릭량 추이를 분석할 필요 있음</t>
    <phoneticPr fontId="0" type="Hiragana"/>
  </si>
  <si>
    <t>★ 업무일지</t>
    <phoneticPr fontId="0" type="Hiragana"/>
  </si>
  <si>
    <t>업무일지</t>
    <phoneticPr fontId="0" type="Hiragana"/>
  </si>
  <si>
    <t>안녕하세요</t>
    <phoneticPr fontId="0" type="Hiragana"/>
  </si>
  <si>
    <t>투자비</t>
  </si>
  <si>
    <t>현재가격</t>
    <phoneticPr fontId="0" type="Hiragana"/>
  </si>
  <si>
    <t>상품명</t>
    <phoneticPr fontId="5" type="noConversion"/>
  </si>
  <si>
    <t>가격</t>
    <phoneticPr fontId="5" type="noConversion"/>
  </si>
  <si>
    <t>분석 날짜</t>
    <phoneticPr fontId="5" type="noConversion"/>
  </si>
  <si>
    <t>상품선택</t>
    <phoneticPr fontId="5" type="noConversion"/>
  </si>
  <si>
    <t>총액</t>
  </si>
  <si>
    <t>비고</t>
  </si>
  <si>
    <r>
      <t>공기놀이 가구매</t>
    </r>
    <r>
      <rPr>
        <sz val="11"/>
        <color rgb="FF000000"/>
        <rFont val="맑은 고딕"/>
        <family val="3"/>
        <charset val="129"/>
      </rPr>
      <t xml:space="preserve"> 10건</t>
    </r>
  </si>
  <si>
    <r>
      <t>공기놀이2</t>
    </r>
    <r>
      <rPr>
        <sz val="11"/>
        <color rgb="FF000000"/>
        <rFont val="맑은 고딕"/>
        <family val="3"/>
        <charset val="129"/>
      </rPr>
      <t xml:space="preserve"> 가구매 10건</t>
    </r>
  </si>
  <si>
    <t>트래픽</t>
  </si>
  <si>
    <r>
      <t>케데헌 갓</t>
    </r>
    <r>
      <rPr>
        <sz val="11"/>
        <color rgb="FF000000"/>
        <rFont val="맑은 고딕"/>
        <family val="3"/>
        <charset val="129"/>
      </rPr>
      <t xml:space="preserve"> 샘플료</t>
    </r>
  </si>
  <si>
    <r>
      <t>비둘기가드300세트</t>
    </r>
    <r>
      <rPr>
        <sz val="11"/>
        <color rgb="FF000000"/>
        <rFont val="맑은 고딕"/>
        <family val="3"/>
        <charset val="129"/>
      </rPr>
      <t>(1차)</t>
    </r>
  </si>
  <si>
    <r>
      <t>대출 월</t>
    </r>
    <r>
      <rPr>
        <sz val="11"/>
        <color rgb="FF000000"/>
        <rFont val="맑은 고딕"/>
        <family val="3"/>
        <charset val="129"/>
      </rPr>
      <t xml:space="preserve"> 이자</t>
    </r>
  </si>
  <si>
    <r>
      <t>권지우 별도</t>
    </r>
    <r>
      <rPr>
        <sz val="11"/>
        <color rgb="FF000000"/>
        <rFont val="맑은 고딕"/>
        <family val="3"/>
        <charset val="129"/>
      </rPr>
      <t xml:space="preserve"> 월 이자</t>
    </r>
  </si>
  <si>
    <r>
      <t>삼재부적 가구매</t>
    </r>
    <r>
      <rPr>
        <sz val="11"/>
        <color rgb="FF000000"/>
        <rFont val="맑은 고딕"/>
        <family val="3"/>
        <charset val="129"/>
      </rPr>
      <t xml:space="preserve"> 80건</t>
    </r>
  </si>
  <si>
    <r>
      <t>비둘기 가구매</t>
    </r>
    <r>
      <rPr>
        <sz val="11"/>
        <color rgb="FF000000"/>
        <rFont val="맑은 고딕"/>
        <family val="3"/>
        <charset val="129"/>
      </rPr>
      <t xml:space="preserve"> 40건</t>
    </r>
  </si>
  <si>
    <r>
      <t>길고양이2</t>
    </r>
    <r>
      <rPr>
        <sz val="11"/>
        <color rgb="FF000000"/>
        <rFont val="맑은 고딕"/>
        <family val="3"/>
        <charset val="129"/>
      </rPr>
      <t>90개 해운비</t>
    </r>
  </si>
  <si>
    <r>
      <rPr>
        <sz val="11"/>
        <color rgb="FF000000"/>
        <rFont val="Malgun Gothic"/>
        <family val="3"/>
        <charset val="129"/>
      </rPr>
      <t>M</t>
    </r>
    <r>
      <rPr>
        <sz val="11"/>
        <color rgb="FF000000"/>
        <rFont val="맑은 고딕"/>
        <family val="3"/>
        <charset val="129"/>
      </rPr>
      <t>KGA</t>
    </r>
  </si>
  <si>
    <r>
      <t>캄컴퍼니 월세관리</t>
    </r>
    <r>
      <rPr>
        <sz val="11"/>
        <color rgb="FF000000"/>
        <rFont val="맑은 고딕"/>
        <family val="3"/>
        <charset val="129"/>
      </rPr>
      <t xml:space="preserve"> 이체</t>
    </r>
  </si>
  <si>
    <r>
      <rPr>
        <sz val="11"/>
        <color rgb="FF000000"/>
        <rFont val="Malgun Gothic"/>
        <family val="3"/>
        <charset val="129"/>
      </rPr>
      <t>차후 환급받아야</t>
    </r>
    <r>
      <rPr>
        <sz val="11"/>
        <color rgb="FF000000"/>
        <rFont val="맑은 고딕"/>
        <family val="3"/>
        <charset val="129"/>
      </rPr>
      <t xml:space="preserve"> 함</t>
    </r>
  </si>
  <si>
    <r>
      <rPr>
        <sz val="11"/>
        <color rgb="FF000000"/>
        <rFont val="Malgun Gothic"/>
        <family val="3"/>
        <charset val="129"/>
      </rPr>
      <t>차후 환급해주어야</t>
    </r>
    <r>
      <rPr>
        <sz val="11"/>
        <color rgb="FF000000"/>
        <rFont val="맑은 고딕"/>
        <family val="3"/>
        <charset val="129"/>
      </rPr>
      <t xml:space="preserve"> 함</t>
    </r>
  </si>
  <si>
    <t>구속 실구매 21</t>
  </si>
  <si>
    <t>비둘기 실구매 30</t>
  </si>
  <si>
    <t>관제프로그램 솔루션 개발 계약금</t>
  </si>
  <si>
    <t>R&amp;D비용</t>
  </si>
  <si>
    <t>토스인증비</t>
  </si>
  <si>
    <t>비둘기 300개</t>
  </si>
  <si>
    <t>구속 500개</t>
  </si>
  <si>
    <t>에어컨 500개</t>
  </si>
  <si>
    <t>엑셀 제품구매비</t>
  </si>
  <si>
    <t>에로스 가구매</t>
  </si>
  <si>
    <t>권지강 대출이자입금</t>
  </si>
  <si>
    <t>도메인 구입비용</t>
  </si>
  <si>
    <t>에로스 실구매 10개</t>
  </si>
  <si>
    <t>KT 통신요금 05</t>
  </si>
  <si>
    <t>흐름컴퍼니 재정산</t>
  </si>
  <si>
    <t>에어컨 1000개 수입</t>
  </si>
  <si>
    <t>에어컨 실구매 100개</t>
  </si>
  <si>
    <t>암탉 샘플비 1개</t>
  </si>
  <si>
    <t>암탉</t>
  </si>
  <si>
    <t>수량</t>
  </si>
  <si>
    <t>개별투자금(원)</t>
  </si>
  <si>
    <t>판매가격</t>
  </si>
  <si>
    <t>쿠팡수수료</t>
  </si>
  <si>
    <t>실제수입수량</t>
  </si>
  <si>
    <t>실구매수량</t>
  </si>
  <si>
    <t>실구매투자비</t>
  </si>
  <si>
    <t>실구매투자비(개별)</t>
  </si>
  <si>
    <t>트래픽투자비</t>
  </si>
  <si>
    <t>트래픽투자비(개별)</t>
  </si>
  <si>
    <t>입출고,배송비</t>
  </si>
  <si>
    <t>마진</t>
  </si>
  <si>
    <t>목표판매량</t>
  </si>
  <si>
    <t>12월 31일까지 보관료</t>
  </si>
  <si>
    <t>우머나이저</t>
  </si>
  <si>
    <t>지레인</t>
    <phoneticPr fontId="5" type="noConversion"/>
  </si>
  <si>
    <t>경쟁사</t>
    <phoneticPr fontId="0" type="Hiragana"/>
  </si>
  <si>
    <t>경쟁사</t>
    <phoneticPr fontId="5" type="noConversion"/>
  </si>
  <si>
    <t>키워드순위</t>
    <phoneticPr fontId="5" type="noConversion"/>
  </si>
  <si>
    <r>
      <t>★</t>
    </r>
    <r>
      <rPr>
        <sz val="11"/>
        <rFont val="Carlito"/>
        <family val="2"/>
      </rPr>
      <t xml:space="preserve"> </t>
    </r>
    <r>
      <rPr>
        <sz val="11"/>
        <rFont val="맑은 고딕"/>
        <family val="2"/>
        <charset val="129"/>
      </rPr>
      <t>가격</t>
    </r>
    <r>
      <rPr>
        <sz val="11"/>
        <rFont val="Carlito"/>
        <family val="2"/>
        <charset val="129"/>
      </rPr>
      <t xml:space="preserve"> </t>
    </r>
    <r>
      <rPr>
        <sz val="11"/>
        <rFont val="맑은 고딕"/>
        <family val="3"/>
        <charset val="129"/>
      </rPr>
      <t>최근</t>
    </r>
    <r>
      <rPr>
        <sz val="11"/>
        <rFont val="Carlito"/>
        <family val="2"/>
      </rPr>
      <t xml:space="preserve"> </t>
    </r>
    <r>
      <rPr>
        <sz val="11"/>
        <rFont val="맑은 고딕"/>
        <family val="3"/>
        <charset val="129"/>
      </rPr>
      <t>일주일</t>
    </r>
    <phoneticPr fontId="0" type="Hiragana"/>
  </si>
  <si>
    <t>메인</t>
    <phoneticPr fontId="5" type="noConversion"/>
  </si>
  <si>
    <t>키워드</t>
    <phoneticPr fontId="5" type="noConversion"/>
  </si>
  <si>
    <t>클릭수</t>
    <phoneticPr fontId="5" type="noConversion"/>
  </si>
  <si>
    <t>서브</t>
    <phoneticPr fontId="5" type="noConversion"/>
  </si>
  <si>
    <t>링크 바로가기</t>
    <phoneticPr fontId="5" type="noConversion"/>
  </si>
  <si>
    <t>코털정리기</t>
    <phoneticPr fontId="5" type="noConversion"/>
  </si>
  <si>
    <t>키워드 조회수</t>
    <phoneticPr fontId="5" type="noConversion"/>
  </si>
  <si>
    <t>키워드 순위</t>
    <phoneticPr fontId="5" type="noConversion"/>
  </si>
  <si>
    <t>구매건수</t>
    <phoneticPr fontId="5" type="noConversion"/>
  </si>
  <si>
    <t>리뷰수</t>
    <phoneticPr fontId="5" type="noConversion"/>
  </si>
  <si>
    <t>전환율</t>
    <phoneticPr fontId="5" type="noConversion"/>
  </si>
  <si>
    <t>링크</t>
    <phoneticPr fontId="5" type="noConversion"/>
  </si>
  <si>
    <t>코털</t>
    <phoneticPr fontId="5" type="noConversion"/>
  </si>
  <si>
    <t>구속</t>
    <phoneticPr fontId="5" type="noConversion"/>
  </si>
  <si>
    <t>NO.</t>
    <phoneticPr fontId="5" type="noConversion"/>
  </si>
  <si>
    <t>현마진</t>
    <phoneticPr fontId="5" type="noConversion"/>
  </si>
  <si>
    <t>일일판매량</t>
    <phoneticPr fontId="5" type="noConversion"/>
  </si>
  <si>
    <t>한달판매량</t>
    <phoneticPr fontId="5" type="noConversion"/>
  </si>
  <si>
    <r>
      <t>★</t>
    </r>
    <r>
      <rPr>
        <sz val="11"/>
        <rFont val="Carlito"/>
        <family val="2"/>
      </rPr>
      <t xml:space="preserve"> </t>
    </r>
    <r>
      <rPr>
        <sz val="11"/>
        <rFont val="맑은 고딕"/>
        <family val="3"/>
        <charset val="129"/>
      </rPr>
      <t>키워드 순위</t>
    </r>
    <r>
      <rPr>
        <sz val="11"/>
        <rFont val="Carlito"/>
        <family val="2"/>
      </rPr>
      <t xml:space="preserve"> </t>
    </r>
    <r>
      <rPr>
        <sz val="11"/>
        <rFont val="맑은 고딕"/>
        <family val="3"/>
        <charset val="129"/>
      </rPr>
      <t>최근</t>
    </r>
    <r>
      <rPr>
        <sz val="11"/>
        <rFont val="Carlito"/>
        <family val="2"/>
      </rPr>
      <t xml:space="preserve"> </t>
    </r>
    <r>
      <rPr>
        <sz val="11"/>
        <rFont val="맑은 고딕"/>
        <family val="3"/>
        <charset val="129"/>
      </rPr>
      <t>일주일</t>
    </r>
    <phoneticPr fontId="5" type="noConversion"/>
  </si>
  <si>
    <r>
      <t>★</t>
    </r>
    <r>
      <rPr>
        <sz val="11"/>
        <rFont val="Carlito"/>
        <family val="2"/>
      </rPr>
      <t xml:space="preserve"> </t>
    </r>
    <r>
      <rPr>
        <sz val="11"/>
        <rFont val="맑은 고딕"/>
        <family val="3"/>
        <charset val="129"/>
      </rPr>
      <t>메인</t>
    </r>
    <r>
      <rPr>
        <sz val="11"/>
        <rFont val="Carlito"/>
        <family val="2"/>
      </rPr>
      <t xml:space="preserve"> </t>
    </r>
    <r>
      <rPr>
        <sz val="11"/>
        <rFont val="맑은 고딕"/>
        <family val="3"/>
        <charset val="129"/>
      </rPr>
      <t>키워드</t>
    </r>
    <r>
      <rPr>
        <sz val="11"/>
        <rFont val="Carlito"/>
        <family val="3"/>
        <charset val="129"/>
      </rPr>
      <t xml:space="preserve"> 판매량</t>
    </r>
    <phoneticPr fontId="0" type="Hiragana"/>
  </si>
  <si>
    <t>판매상품명</t>
    <phoneticPr fontId="5" type="noConversion"/>
  </si>
  <si>
    <t>성조기</t>
    <phoneticPr fontId="5" type="noConversion"/>
  </si>
  <si>
    <t>성조기1개</t>
    <phoneticPr fontId="5" type="noConversion"/>
  </si>
  <si>
    <t>성조기 5개 묶음</t>
    <phoneticPr fontId="5" type="noConversion"/>
  </si>
  <si>
    <t>투자금</t>
  </si>
  <si>
    <t>상품투자비용</t>
  </si>
  <si>
    <t>대출관련</t>
  </si>
  <si>
    <t>월급</t>
  </si>
  <si>
    <t>자산전환</t>
  </si>
  <si>
    <t>기타</t>
  </si>
  <si>
    <t>순수 쿠팡수입</t>
  </si>
  <si>
    <t>월 성적</t>
  </si>
  <si>
    <t>연월</t>
    <phoneticPr fontId="5" type="noConversion"/>
  </si>
  <si>
    <t>행정금수입(정산)</t>
    <phoneticPr fontId="5" type="noConversion"/>
  </si>
  <si>
    <t>투자금 제외 수입</t>
    <phoneticPr fontId="5" type="noConversion"/>
  </si>
  <si>
    <t>투자금, 행정금 제외 수입</t>
    <phoneticPr fontId="5" type="noConversion"/>
  </si>
  <si>
    <t>월급, 자산 제외 지출</t>
    <phoneticPr fontId="5" type="noConversion"/>
  </si>
  <si>
    <t>입금항목</t>
  </si>
  <si>
    <t>세부항목</t>
  </si>
  <si>
    <t>세부항목</t>
    <phoneticPr fontId="5" type="noConversion"/>
  </si>
  <si>
    <t>설명</t>
  </si>
  <si>
    <t>매출반영</t>
  </si>
  <si>
    <t>매출입금</t>
  </si>
  <si>
    <t>상품판매</t>
  </si>
  <si>
    <t>쿠팡, 스마트스토어 등 상품 판매대금</t>
  </si>
  <si>
    <t>포함</t>
  </si>
  <si>
    <t>서비스매출</t>
  </si>
  <si>
    <t>용역, 컨설팅, 제작비 등</t>
  </si>
  <si>
    <t>기타매출</t>
  </si>
  <si>
    <t>부수적인 사업 수입</t>
  </si>
  <si>
    <t>환불입금</t>
  </si>
  <si>
    <t>매입환불</t>
  </si>
  <si>
    <t>상품 매입 후 환불받은 금액</t>
  </si>
  <si>
    <t>경비환불</t>
  </si>
  <si>
    <t>택배비, 광고비 등 환불</t>
  </si>
  <si>
    <t>제외 또는 비용차감</t>
  </si>
  <si>
    <t>정산입금</t>
  </si>
  <si>
    <t>플랫폼정산</t>
  </si>
  <si>
    <t>쿠팡, 네이버 등 정산 입금</t>
  </si>
  <si>
    <t>사업주가수금</t>
  </si>
  <si>
    <t>개인 돈을 사업장통장에 입금</t>
  </si>
  <si>
    <t>제외</t>
  </si>
  <si>
    <t>차입금입금</t>
  </si>
  <si>
    <t>대출금</t>
  </si>
  <si>
    <t>사업용 대출금 입금</t>
  </si>
  <si>
    <t>보증금반환</t>
  </si>
  <si>
    <t>임차보증금반환</t>
  </si>
  <si>
    <t>사무실 보증금 돌려받음</t>
  </si>
  <si>
    <t>이자수익</t>
  </si>
  <si>
    <t>포함 또는 별도관리</t>
  </si>
  <si>
    <t>출금항목</t>
  </si>
  <si>
    <t>비용반영</t>
  </si>
  <si>
    <t>상품매입</t>
  </si>
  <si>
    <t>상품매입비</t>
  </si>
  <si>
    <t>판매할 상품 구입</t>
  </si>
  <si>
    <t>원재료비</t>
  </si>
  <si>
    <t>제작·가공용 재료 구입</t>
  </si>
  <si>
    <t>배송비</t>
  </si>
  <si>
    <t>고객 발송 택배비</t>
  </si>
  <si>
    <t>반품·교환 관련 배송비</t>
  </si>
  <si>
    <t>포장비</t>
  </si>
  <si>
    <t>포장재</t>
  </si>
  <si>
    <t>박스, 뽁뽁이, 테이프 등</t>
  </si>
  <si>
    <t>광고비</t>
  </si>
  <si>
    <t>온라인광고</t>
  </si>
  <si>
    <t>쿠팡 광고, 네이버 광고 등</t>
  </si>
  <si>
    <t>수수료</t>
  </si>
  <si>
    <t>플랫폼수수료</t>
  </si>
  <si>
    <t>쿠팡, 스마트스토어 판매수수료</t>
  </si>
  <si>
    <t>결제수수료</t>
  </si>
  <si>
    <t>카드, PG, 간편결제 수수료</t>
  </si>
  <si>
    <t>임차료</t>
  </si>
  <si>
    <t>사무실월세</t>
  </si>
  <si>
    <t>사무실, 창고 월세</t>
  </si>
  <si>
    <t>사무실관리비</t>
  </si>
  <si>
    <t>전기, 수도, 관리비 등</t>
  </si>
  <si>
    <t>통신비</t>
  </si>
  <si>
    <t>인터넷/전화</t>
  </si>
  <si>
    <t>업무용 인터넷, 전화</t>
  </si>
  <si>
    <t>소모품비</t>
  </si>
  <si>
    <t>문구, 프린터 용지, 잉크 등</t>
  </si>
  <si>
    <t>비품구입</t>
  </si>
  <si>
    <t>소액비품</t>
  </si>
  <si>
    <t>책상, 의자, 선반 등</t>
  </si>
  <si>
    <t>포함 또는 자산</t>
  </si>
  <si>
    <t>장비구입</t>
  </si>
  <si>
    <t>업무장비</t>
  </si>
  <si>
    <t>노트북, 프린터, 촬영장비 등</t>
  </si>
  <si>
    <t>교통비</t>
  </si>
  <si>
    <t>업무교통</t>
  </si>
  <si>
    <t>택시, 대중교통, 주유 등</t>
  </si>
  <si>
    <t>식대</t>
  </si>
  <si>
    <t>업무식대</t>
  </si>
  <si>
    <t>사업 관련 식비</t>
  </si>
  <si>
    <t>세금과공과</t>
  </si>
  <si>
    <t>주민세, 등록면허세 등</t>
  </si>
  <si>
    <t>보험료</t>
  </si>
  <si>
    <t>사업보험</t>
  </si>
  <si>
    <t>사업 관련 보험료</t>
  </si>
  <si>
    <t>외주비</t>
  </si>
  <si>
    <t>외주용역</t>
  </si>
  <si>
    <t>디자인, 촬영, 상세페이지 제작 등</t>
  </si>
  <si>
    <t>인건비</t>
  </si>
  <si>
    <t>급여/알바비</t>
  </si>
  <si>
    <t>직원, 아르바이트 비용</t>
  </si>
  <si>
    <t>보증금/예치금</t>
  </si>
  <si>
    <t>임차보증금</t>
  </si>
  <si>
    <t>사무실 보증금 지급</t>
  </si>
  <si>
    <t>사업주인출</t>
  </si>
  <si>
    <t>생활비인출</t>
  </si>
  <si>
    <t>사업장통장에서 개인 생활비 인출</t>
  </si>
  <si>
    <t>원금상환</t>
  </si>
  <si>
    <t>대출 원금 상환</t>
  </si>
  <si>
    <t>이자비용</t>
  </si>
  <si>
    <t>사업용 대출 이자</t>
  </si>
  <si>
    <r>
      <rPr>
        <sz val="11"/>
        <rFont val="맑은 고딕"/>
        <family val="3"/>
        <charset val="129"/>
      </rPr>
      <t>사업장통장</t>
    </r>
    <r>
      <rPr>
        <sz val="11"/>
        <rFont val="Carlito"/>
        <family val="2"/>
      </rPr>
      <t xml:space="preserve"> </t>
    </r>
    <r>
      <rPr>
        <sz val="11"/>
        <rFont val="맑은 고딕"/>
        <family val="3"/>
        <charset val="129"/>
      </rPr>
      <t>이자</t>
    </r>
    <r>
      <rPr>
        <sz val="11"/>
        <rFont val="Carlito"/>
      </rPr>
      <t xml:space="preserve"> 등</t>
    </r>
    <phoneticPr fontId="5" type="noConversion"/>
  </si>
  <si>
    <r>
      <rPr>
        <sz val="11"/>
        <rFont val="맑은 고딕"/>
        <family val="3"/>
        <charset val="129"/>
      </rPr>
      <t>제외</t>
    </r>
    <r>
      <rPr>
        <sz val="11"/>
        <rFont val="Arial"/>
        <family val="2"/>
      </rPr>
      <t xml:space="preserve"> </t>
    </r>
    <r>
      <rPr>
        <sz val="11"/>
        <rFont val="맑은 고딕"/>
        <family val="3"/>
        <charset val="129"/>
      </rPr>
      <t>또는</t>
    </r>
    <r>
      <rPr>
        <sz val="11"/>
        <rFont val="Arial"/>
        <family val="2"/>
      </rPr>
      <t xml:space="preserve"> </t>
    </r>
    <r>
      <rPr>
        <sz val="11"/>
        <rFont val="맑은 고딕"/>
        <family val="3"/>
        <charset val="129"/>
      </rPr>
      <t>매입지출차감</t>
    </r>
    <phoneticPr fontId="5" type="noConversion"/>
  </si>
  <si>
    <r>
      <rPr>
        <sz val="11"/>
        <rFont val="맑은 고딕"/>
        <family val="3"/>
        <charset val="129"/>
      </rPr>
      <t>자산</t>
    </r>
    <r>
      <rPr>
        <sz val="11"/>
        <rFont val="Arial"/>
        <family val="2"/>
      </rPr>
      <t xml:space="preserve"> </t>
    </r>
    <r>
      <rPr>
        <sz val="11"/>
        <rFont val="맑은 고딕"/>
        <family val="3"/>
        <charset val="129"/>
      </rPr>
      <t>또는</t>
    </r>
    <r>
      <rPr>
        <sz val="11"/>
        <rFont val="Arial"/>
        <family val="2"/>
      </rPr>
      <t xml:space="preserve"> </t>
    </r>
    <r>
      <rPr>
        <sz val="11"/>
        <rFont val="맑은 고딕"/>
        <family val="3"/>
        <charset val="129"/>
      </rPr>
      <t>포함</t>
    </r>
    <phoneticPr fontId="5" type="noConversion"/>
  </si>
  <si>
    <t>상품매입</t>
    <phoneticPr fontId="5" type="noConversion"/>
  </si>
  <si>
    <t>예시</t>
    <phoneticPr fontId="5" type="noConversion"/>
  </si>
  <si>
    <r>
      <rPr>
        <b/>
        <sz val="11"/>
        <rFont val="Carlito"/>
      </rPr>
      <t>예시</t>
    </r>
    <phoneticPr fontId="5" type="noConversion"/>
  </si>
  <si>
    <t>사업주 자금 입금</t>
    <phoneticPr fontId="5" type="noConversion"/>
  </si>
  <si>
    <r>
      <rPr>
        <b/>
        <sz val="11"/>
        <rFont val="맑은 고딕"/>
        <family val="3"/>
        <charset val="129"/>
      </rPr>
      <t>ㅁ</t>
    </r>
    <r>
      <rPr>
        <b/>
        <sz val="11"/>
        <rFont val="Carlito"/>
      </rPr>
      <t xml:space="preserve"> 예산관리 시트 개선 예시</t>
    </r>
    <phoneticPr fontId="5" type="noConversion"/>
  </si>
  <si>
    <t>일시</t>
    <phoneticPr fontId="5" type="noConversion"/>
  </si>
  <si>
    <t>입금</t>
    <phoneticPr fontId="5" type="noConversion"/>
  </si>
  <si>
    <t>출금</t>
    <phoneticPr fontId="5" type="noConversion"/>
  </si>
  <si>
    <t>항목</t>
    <phoneticPr fontId="5" type="noConversion"/>
  </si>
  <si>
    <t>내용</t>
    <phoneticPr fontId="5" type="noConversion"/>
  </si>
  <si>
    <t>이자비용</t>
    <phoneticPr fontId="5" type="noConversion"/>
  </si>
  <si>
    <t>대출이자</t>
    <phoneticPr fontId="5" type="noConversion"/>
  </si>
  <si>
    <t>임차료</t>
    <phoneticPr fontId="5" type="noConversion"/>
  </si>
  <si>
    <t>매출입금</t>
    <phoneticPr fontId="5" type="noConversion"/>
  </si>
  <si>
    <t>상품판매</t>
    <phoneticPr fontId="5" type="noConversion"/>
  </si>
  <si>
    <t>관리비</t>
    <phoneticPr fontId="5" type="noConversion"/>
  </si>
  <si>
    <t>임대료</t>
    <phoneticPr fontId="5" type="noConversion"/>
  </si>
  <si>
    <t>임대수익</t>
    <phoneticPr fontId="5" type="noConversion"/>
  </si>
  <si>
    <t>사무실 임대 수익</t>
    <phoneticPr fontId="5" type="noConversion"/>
  </si>
  <si>
    <t>배송비</t>
    <phoneticPr fontId="5" type="noConversion"/>
  </si>
  <si>
    <t>사무실월세</t>
    <phoneticPr fontId="5" type="noConversion"/>
  </si>
  <si>
    <t>사무실관리비</t>
    <phoneticPr fontId="5" type="noConversion"/>
  </si>
  <si>
    <t>택배비</t>
    <phoneticPr fontId="5" type="noConversion"/>
  </si>
  <si>
    <t>상품매입비</t>
    <phoneticPr fontId="5" type="noConversion"/>
  </si>
  <si>
    <t>식대</t>
    <phoneticPr fontId="5" type="noConversion"/>
  </si>
  <si>
    <t>업무식대</t>
    <phoneticPr fontId="5" type="noConversion"/>
  </si>
  <si>
    <t>수수료</t>
    <phoneticPr fontId="5" type="noConversion"/>
  </si>
  <si>
    <t>기타 수수료</t>
    <phoneticPr fontId="5" type="noConversion"/>
  </si>
  <si>
    <t>비품구입</t>
    <phoneticPr fontId="5" type="noConversion"/>
  </si>
  <si>
    <t>소액품비</t>
    <phoneticPr fontId="5" type="noConversion"/>
  </si>
  <si>
    <t>매입환불</t>
    <phoneticPr fontId="5" type="noConversion"/>
  </si>
  <si>
    <t>광고비</t>
    <phoneticPr fontId="5" type="noConversion"/>
  </si>
  <si>
    <t>온라인 광고비</t>
    <phoneticPr fontId="5" type="noConversion"/>
  </si>
  <si>
    <t>호텔베개</t>
    <phoneticPr fontId="5" type="noConversion"/>
  </si>
  <si>
    <t>수량</t>
    <phoneticPr fontId="5" type="noConversion"/>
  </si>
  <si>
    <r>
      <t>★</t>
    </r>
    <r>
      <rPr>
        <sz val="11"/>
        <rFont val="Carlito"/>
        <family val="2"/>
      </rPr>
      <t xml:space="preserve"> </t>
    </r>
    <r>
      <rPr>
        <sz val="11"/>
        <rFont val="Carlito"/>
        <family val="2"/>
        <charset val="129"/>
      </rPr>
      <t xml:space="preserve"> </t>
    </r>
    <r>
      <rPr>
        <sz val="11"/>
        <rFont val="맑은 고딕"/>
        <family val="3"/>
        <charset val="129"/>
      </rPr>
      <t>최근</t>
    </r>
    <r>
      <rPr>
        <sz val="11"/>
        <rFont val="Carlito"/>
        <family val="2"/>
      </rPr>
      <t xml:space="preserve"> </t>
    </r>
    <r>
      <rPr>
        <sz val="11"/>
        <rFont val="맑은 고딕"/>
        <family val="3"/>
        <charset val="129"/>
      </rPr>
      <t>일주일</t>
    </r>
    <r>
      <rPr>
        <sz val="11"/>
        <rFont val="Carlito"/>
        <family val="2"/>
        <charset val="129"/>
      </rPr>
      <t xml:space="preserve"> 재고</t>
    </r>
    <phoneticPr fontId="0" type="Hiragana"/>
  </si>
  <si>
    <t>재고</t>
    <phoneticPr fontId="5" type="noConversion"/>
  </si>
  <si>
    <t>보관료</t>
    <phoneticPr fontId="5" type="noConversion"/>
  </si>
  <si>
    <r>
      <t>★</t>
    </r>
    <r>
      <rPr>
        <sz val="11"/>
        <rFont val="Carlito"/>
        <family val="2"/>
      </rPr>
      <t xml:space="preserve"> </t>
    </r>
    <r>
      <rPr>
        <sz val="11"/>
        <rFont val="맑은 고딕"/>
        <family val="3"/>
        <charset val="129"/>
      </rPr>
      <t>리뷰수</t>
    </r>
    <r>
      <rPr>
        <sz val="11"/>
        <rFont val="Arial"/>
        <family val="2"/>
      </rPr>
      <t xml:space="preserve"> </t>
    </r>
    <r>
      <rPr>
        <sz val="11"/>
        <rFont val="맑은 고딕"/>
        <family val="3"/>
        <charset val="129"/>
      </rPr>
      <t>최근</t>
    </r>
    <r>
      <rPr>
        <sz val="11"/>
        <rFont val="Carlito"/>
        <family val="2"/>
      </rPr>
      <t xml:space="preserve"> </t>
    </r>
    <r>
      <rPr>
        <sz val="11"/>
        <rFont val="맑은 고딕"/>
        <family val="3"/>
        <charset val="129"/>
      </rPr>
      <t>일주일</t>
    </r>
    <r>
      <rPr>
        <sz val="11"/>
        <rFont val="Carlito"/>
        <family val="2"/>
        <charset val="129"/>
      </rPr>
      <t>(메인)</t>
    </r>
    <phoneticPr fontId="5" type="noConversion"/>
  </si>
  <si>
    <t>19 sm용품</t>
    <phoneticPr fontId="5" type="noConversion"/>
  </si>
  <si>
    <t>성인용품</t>
    <phoneticPr fontId="5" type="noConversion"/>
  </si>
  <si>
    <t>sm 플레이 용품</t>
    <phoneticPr fontId="5" type="noConversion"/>
  </si>
  <si>
    <t>유미</t>
    <phoneticPr fontId="5" type="noConversion"/>
  </si>
  <si>
    <t>생활용품&gt;성인용품(19)&gt;SM용품(19)&gt;바디 구속용품(19)</t>
    <phoneticPr fontId="5" type="noConversion"/>
  </si>
  <si>
    <t>https://www.coupang.com/vp/products/9158880717?fallbackUrl=http%253A%252F%252Fwww.coupang.com%252Fvp%252Fproducts%252F9158880717%253FitemId%253D26977331697%2526vendorItemId%253D93919210914&amp;itemId=26977331697&amp;vendorItemId=93919210914</t>
  </si>
  <si>
    <t>성인 구속도구</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</si>
</sst>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6" formatCode="&quot;₩&quot;#,##0;[Red]\-&quot;₩&quot;#,##0"/>
    <numFmt numFmtId="42" formatCode="_-&quot;₩&quot;* #,##0_-;\-&quot;₩&quot;* #,##0_-;_-&quot;₩&quot;* &quot;-&quot;_-;_-@_-"/>
    <numFmt numFmtId="41" formatCode="_-* #,##0_-;\-* #,##0_-;_-* &quot;-&quot;_-;_-@_-"/>
    <numFmt numFmtId="176" formatCode="#,##0_ "/>
    <numFmt numFmtId="177" formatCode="0_ "/>
    <numFmt numFmtId="178" formatCode="#,##0_);[Red]\(#,##0\)"/>
    <numFmt numFmtId="179" formatCode="#,##0&quot;원&quot;"/>
    <numFmt numFmtId="180" formatCode="m\/d"/>
    <numFmt numFmtId="181" formatCode="yyyy\-mm\-dd"/>
    <numFmt numFmtId="182" formatCode="&quot;₩&quot;#,##0"/>
    <numFmt numFmtId="183" formatCode="0&quot;위&quot;"/>
    <numFmt numFmtId="184" formatCode="#,##0&quot;개&quot;"/>
    <numFmt numFmtId="185" formatCode="&quot;₩&quot;#,##0_);[Red]\(&quot;₩&quot;#,##0\)"/>
    <numFmt numFmtId="186" formatCode="[Blue]&quot;₩&quot;#,##0.00;[Red]\-&quot;₩&quot;#,##0.00"/>
  </numFmts>
  <fonts count="50">
    <font>
      <sz val="11"/>
      <name val="Carlito"/>
    </font>
    <font>
      <b/>
      <sz val="11"/>
      <color rgb="FFFFFFFF"/>
      <name val="Carlito"/>
    </font>
    <font>
      <sz val="11"/>
      <color rgb="FF111827"/>
      <name val="Carlito"/>
    </font>
    <font>
      <b/>
      <sz val="18"/>
      <color rgb="FFFFFFFF"/>
      <name val="Carlito"/>
    </font>
    <font>
      <sz val="11"/>
      <name val="Carlito"/>
    </font>
    <font>
      <sz val="8"/>
      <name val="돋움"/>
      <family val="3"/>
      <charset val="129"/>
    </font>
    <font>
      <u/>
      <sz val="11"/>
      <color theme="10"/>
      <name val="Carlito"/>
    </font>
    <font>
      <sz val="11"/>
      <color rgb="FF000000"/>
      <name val="맑은 고딕"/>
      <family val="3"/>
      <charset val="129"/>
    </font>
    <font>
      <b/>
      <sz val="11"/>
      <color rgb="FFFFFFFF"/>
      <name val="맑은 고딕"/>
      <family val="3"/>
      <charset val="129"/>
    </font>
    <font>
      <sz val="11"/>
      <name val="맑은 고딕"/>
      <family val="3"/>
      <charset val="129"/>
    </font>
    <font>
      <b/>
      <sz val="11"/>
      <color theme="0"/>
      <name val="Noto Sans KR"/>
      <family val="3"/>
      <charset val="129"/>
    </font>
    <font>
      <sz val="11"/>
      <name val="Noto Sans KR"/>
      <family val="3"/>
      <charset val="129"/>
    </font>
    <font>
      <b/>
      <sz val="11"/>
      <color theme="0"/>
      <name val="Carlito"/>
    </font>
    <font>
      <b/>
      <sz val="11"/>
      <color rgb="FFFFFFFF"/>
      <name val="Noto Sans KR"/>
      <family val="3"/>
      <charset val="129"/>
    </font>
    <font>
      <sz val="11"/>
      <color rgb="FF111827"/>
      <name val="Noto Sans KR"/>
      <family val="3"/>
      <charset val="129"/>
    </font>
    <font>
      <sz val="11"/>
      <color rgb="FF000000"/>
      <name val="Noto Sans KR"/>
      <family val="3"/>
      <charset val="129"/>
    </font>
    <font>
      <b/>
      <sz val="11"/>
      <color theme="0"/>
      <name val="맑은 고딕"/>
      <family val="3"/>
      <charset val="129"/>
    </font>
    <font>
      <sz val="11"/>
      <color theme="1"/>
      <name val="Carlito"/>
    </font>
    <font>
      <sz val="11"/>
      <color theme="0"/>
      <name val="Carlito"/>
    </font>
    <font>
      <sz val="11"/>
      <name val="Carlito"/>
      <family val="2"/>
      <charset val="129"/>
    </font>
    <font>
      <b/>
      <sz val="11"/>
      <color rgb="FF000000"/>
      <name val="Malgun Gothic"/>
      <family val="3"/>
      <charset val="129"/>
    </font>
    <font>
      <sz val="11"/>
      <color rgb="FF000000"/>
      <name val="Malgun Gothic"/>
      <family val="3"/>
      <charset val="129"/>
    </font>
    <font>
      <sz val="11"/>
      <color rgb="FF0000FF"/>
      <name val="Malgun Gothic"/>
      <family val="3"/>
      <charset val="129"/>
    </font>
    <font>
      <sz val="11"/>
      <color rgb="FF008000"/>
      <name val="Malgun Gothic"/>
      <family val="3"/>
      <charset val="129"/>
    </font>
    <font>
      <sz val="11"/>
      <color rgb="FFFF0000"/>
      <name val="Malgun Gothic"/>
      <family val="3"/>
      <charset val="129"/>
    </font>
    <font>
      <sz val="11"/>
      <color rgb="FF0070C0"/>
      <name val="Malgun Gothic"/>
      <family val="3"/>
      <charset val="129"/>
    </font>
    <font>
      <sz val="11"/>
      <color theme="0"/>
      <name val="Malgun Gothic"/>
      <family val="3"/>
      <charset val="129"/>
    </font>
    <font>
      <b/>
      <sz val="16"/>
      <name val="Noto Sans KR"/>
      <family val="3"/>
      <charset val="129"/>
    </font>
    <font>
      <sz val="11"/>
      <name val="맑은 고딕"/>
      <family val="2"/>
      <charset val="129"/>
    </font>
    <font>
      <sz val="11"/>
      <name val="Arial"/>
      <family val="2"/>
    </font>
    <font>
      <sz val="11"/>
      <name val="Carlito"/>
      <family val="2"/>
    </font>
    <font>
      <sz val="11"/>
      <color rgb="FFFF0000"/>
      <name val="Carlito"/>
    </font>
    <font>
      <sz val="10"/>
      <color rgb="FFC00000"/>
      <name val="Noto Sans KR"/>
      <family val="3"/>
      <charset val="129"/>
    </font>
    <font>
      <sz val="18"/>
      <color theme="0"/>
      <name val="Noto Sans KR"/>
      <family val="3"/>
      <charset val="129"/>
    </font>
    <font>
      <b/>
      <sz val="18"/>
      <color theme="0"/>
      <name val="Noto Sans KR"/>
      <family val="3"/>
      <charset val="129"/>
    </font>
    <font>
      <sz val="14"/>
      <name val="Noto Sans KR"/>
      <family val="3"/>
      <charset val="129"/>
    </font>
    <font>
      <sz val="16"/>
      <name val="Noto Sans KR"/>
      <family val="3"/>
      <charset val="129"/>
    </font>
    <font>
      <sz val="16"/>
      <name val="Carlito"/>
    </font>
    <font>
      <b/>
      <sz val="11"/>
      <name val="Noto Sans KR Black"/>
      <family val="3"/>
      <charset val="129"/>
    </font>
    <font>
      <b/>
      <sz val="22"/>
      <name val="Noto Sans KR"/>
      <family val="3"/>
      <charset val="129"/>
    </font>
    <font>
      <sz val="22"/>
      <name val="Noto Sans KR"/>
      <family val="3"/>
      <charset val="129"/>
    </font>
    <font>
      <sz val="22"/>
      <name val="Carlito"/>
    </font>
    <font>
      <sz val="11"/>
      <name val="Carlito"/>
      <family val="3"/>
      <charset val="129"/>
    </font>
    <font>
      <b/>
      <sz val="11"/>
      <name val="맑은 고딕"/>
      <family val="3"/>
      <charset val="129"/>
    </font>
    <font>
      <b/>
      <sz val="11"/>
      <name val="Carlito"/>
    </font>
    <font>
      <b/>
      <sz val="14"/>
      <color rgb="FF000000"/>
      <name val="Noto Sans KR"/>
      <family val="3"/>
      <charset val="129"/>
    </font>
    <font>
      <b/>
      <sz val="14"/>
      <color rgb="FFFFFFFF"/>
      <name val="Noto Sans KR"/>
      <family val="3"/>
      <charset val="129"/>
    </font>
    <font>
      <b/>
      <sz val="11"/>
      <name val="Carlito"/>
      <family val="2"/>
    </font>
    <font>
      <b/>
      <sz val="11"/>
      <name val="Carlito"/>
      <family val="3"/>
      <charset val="129"/>
    </font>
    <font>
      <b/>
      <sz val="11"/>
      <name val="Malgun Gothic"/>
      <family val="3"/>
      <charset val="129"/>
    </font>
  </fonts>
  <fills count="21">
    <fill>
      <patternFill patternType="none"/>
    </fill>
    <fill>
      <patternFill patternType="gray125"/>
    </fill>
    <fill>
      <patternFill patternType="solid">
        <fgColor rgb="FF08264A"/>
      </patternFill>
    </fill>
    <fill>
      <patternFill patternType="solid">
        <fgColor rgb="FFFFFFFF"/>
      </patternFill>
    </fill>
    <fill>
      <patternFill patternType="solid">
        <fgColor rgb="FF0B3568"/>
      </patternFill>
    </fill>
    <fill>
      <patternFill patternType="solid">
        <fgColor theme="0"/>
        <bgColor indexed="64"/>
      </patternFill>
    </fill>
    <fill>
      <patternFill patternType="solid">
        <fgColor rgb="FF011F44"/>
        <bgColor indexed="64"/>
      </patternFill>
    </fill>
    <fill>
      <patternFill patternType="solid">
        <fgColor rgb="FF002060"/>
        <bgColor indexed="64"/>
      </patternFill>
    </fill>
    <fill>
      <patternFill patternType="solid">
        <fgColor rgb="FFC00000"/>
        <bgColor indexed="64"/>
      </patternFill>
    </fill>
    <fill>
      <patternFill patternType="solid">
        <fgColor theme="0" tint="-4.9989318521683403E-2"/>
        <bgColor indexed="64"/>
      </patternFill>
    </fill>
    <fill>
      <patternFill patternType="solid">
        <fgColor rgb="FFFFF2CC"/>
        <bgColor rgb="FFFFF2CC"/>
      </patternFill>
    </fill>
    <fill>
      <patternFill patternType="solid">
        <fgColor rgb="FFFFFF00"/>
        <bgColor rgb="FFFFFF00"/>
      </patternFill>
    </fill>
    <fill>
      <patternFill patternType="solid">
        <fgColor rgb="FFBAFF1A"/>
        <bgColor rgb="FFBAFF1A"/>
      </patternFill>
    </fill>
    <fill>
      <patternFill patternType="solid">
        <fgColor rgb="FFBED7EE"/>
        <bgColor rgb="FFBED7EE"/>
      </patternFill>
    </fill>
    <fill>
      <patternFill patternType="solid">
        <fgColor rgb="FFFF0000"/>
        <bgColor rgb="FFFF0000"/>
      </patternFill>
    </fill>
    <fill>
      <patternFill patternType="solid">
        <fgColor rgb="FFFF6600"/>
        <bgColor rgb="FFFF6600"/>
      </patternFill>
    </fill>
    <fill>
      <patternFill patternType="solid">
        <fgColor rgb="FF002060"/>
        <bgColor rgb="FFFFFF00"/>
      </patternFill>
    </fill>
    <fill>
      <patternFill patternType="solid">
        <fgColor rgb="FF002060"/>
        <bgColor rgb="FFC0CDEF"/>
      </patternFill>
    </fill>
    <fill>
      <patternFill patternType="solid">
        <fgColor rgb="FFFFE7E7"/>
        <bgColor indexed="64"/>
      </patternFill>
    </fill>
    <fill>
      <patternFill patternType="solid">
        <fgColor theme="7" tint="0.79998168889431442"/>
        <bgColor indexed="64"/>
      </patternFill>
    </fill>
    <fill>
      <patternFill patternType="solid">
        <fgColor rgb="FF42C7F1"/>
        <bgColor rgb="FF42C7F1"/>
      </patternFill>
    </fill>
  </fills>
  <borders count="47">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theme="4" tint="0.39997558519241921"/>
      </left>
      <right/>
      <top/>
      <bottom/>
      <diagonal/>
    </border>
    <border>
      <left/>
      <right style="thin">
        <color theme="4" tint="0.39997558519241921"/>
      </right>
      <top/>
      <bottom/>
      <diagonal/>
    </border>
    <border>
      <left style="thin">
        <color theme="4" tint="0.39997558519241921"/>
      </left>
      <right style="thin">
        <color theme="4" tint="0.39997558519241921"/>
      </right>
      <top/>
      <bottom/>
      <diagonal/>
    </border>
    <border>
      <left style="thin">
        <color theme="0" tint="-0.14990691854609822"/>
      </left>
      <right style="thin">
        <color theme="0" tint="-0.1498764000366222"/>
      </right>
      <top style="thin">
        <color theme="0" tint="-0.14990691854609822"/>
      </top>
      <bottom style="thin">
        <color theme="0" tint="-0.1498764000366222"/>
      </bottom>
      <diagonal/>
    </border>
    <border>
      <left style="thin">
        <color theme="0" tint="-0.1498764000366222"/>
      </left>
      <right style="thin">
        <color theme="0" tint="-0.1498764000366222"/>
      </right>
      <top style="thin">
        <color theme="0" tint="-0.14990691854609822"/>
      </top>
      <bottom style="thin">
        <color theme="0" tint="-0.1498764000366222"/>
      </bottom>
      <diagonal/>
    </border>
    <border>
      <left style="thin">
        <color theme="0" tint="-0.1498764000366222"/>
      </left>
      <right style="thin">
        <color theme="0" tint="-0.14990691854609822"/>
      </right>
      <top style="thin">
        <color theme="0" tint="-0.14990691854609822"/>
      </top>
      <bottom style="thin">
        <color theme="0" tint="-0.1498764000366222"/>
      </bottom>
      <diagonal/>
    </border>
    <border>
      <left style="thin">
        <color theme="0" tint="-0.14990691854609822"/>
      </left>
      <right style="thin">
        <color theme="0" tint="-0.1498764000366222"/>
      </right>
      <top style="thin">
        <color theme="0" tint="-0.1498764000366222"/>
      </top>
      <bottom style="thin">
        <color theme="0" tint="-0.1498764000366222"/>
      </bottom>
      <diagonal/>
    </border>
    <border>
      <left style="thin">
        <color theme="0" tint="-0.1498764000366222"/>
      </left>
      <right style="thin">
        <color theme="0" tint="-0.1498764000366222"/>
      </right>
      <top style="thin">
        <color theme="0" tint="-0.1498764000366222"/>
      </top>
      <bottom style="thin">
        <color theme="0" tint="-0.1498764000366222"/>
      </bottom>
      <diagonal/>
    </border>
    <border>
      <left style="thin">
        <color theme="0" tint="-0.1498764000366222"/>
      </left>
      <right style="thin">
        <color theme="0" tint="-0.14990691854609822"/>
      </right>
      <top style="thin">
        <color theme="0" tint="-0.1498764000366222"/>
      </top>
      <bottom style="thin">
        <color theme="0" tint="-0.1498764000366222"/>
      </bottom>
      <diagonal/>
    </border>
    <border>
      <left/>
      <right style="thin">
        <color rgb="FFC00000"/>
      </right>
      <top/>
      <bottom style="thin">
        <color rgb="FFC00000"/>
      </bottom>
      <diagonal/>
    </border>
    <border>
      <left style="thin">
        <color rgb="FFC00000"/>
      </left>
      <right style="thin">
        <color rgb="FFC00000"/>
      </right>
      <top/>
      <bottom style="thin">
        <color rgb="FFC00000"/>
      </bottom>
      <diagonal/>
    </border>
    <border>
      <left style="thin">
        <color rgb="FFC00000"/>
      </left>
      <right/>
      <top/>
      <bottom style="thin">
        <color rgb="FFC00000"/>
      </bottom>
      <diagonal/>
    </border>
    <border>
      <left/>
      <right style="thin">
        <color rgb="FFC00000"/>
      </right>
      <top style="thin">
        <color rgb="FFC00000"/>
      </top>
      <bottom style="thin">
        <color rgb="FFC00000"/>
      </bottom>
      <diagonal/>
    </border>
    <border>
      <left style="thin">
        <color rgb="FFC00000"/>
      </left>
      <right style="thin">
        <color rgb="FFC00000"/>
      </right>
      <top style="thin">
        <color rgb="FFC00000"/>
      </top>
      <bottom style="thin">
        <color rgb="FFC00000"/>
      </bottom>
      <diagonal/>
    </border>
    <border>
      <left style="thin">
        <color rgb="FFC00000"/>
      </left>
      <right/>
      <top style="thin">
        <color rgb="FFC00000"/>
      </top>
      <bottom style="thin">
        <color rgb="FFC00000"/>
      </bottom>
      <diagonal/>
    </border>
    <border>
      <left/>
      <right style="thin">
        <color rgb="FFC00000"/>
      </right>
      <top style="thin">
        <color rgb="FFC00000"/>
      </top>
      <bottom/>
      <diagonal/>
    </border>
    <border>
      <left style="thin">
        <color rgb="FFC00000"/>
      </left>
      <right style="thin">
        <color rgb="FFC00000"/>
      </right>
      <top style="thin">
        <color rgb="FFC00000"/>
      </top>
      <bottom/>
      <diagonal/>
    </border>
    <border>
      <left style="thin">
        <color rgb="FFC00000"/>
      </left>
      <right/>
      <top style="thin">
        <color rgb="FFC00000"/>
      </top>
      <bottom/>
      <diagonal/>
    </border>
    <border>
      <left/>
      <right style="thin">
        <color rgb="FF002060"/>
      </right>
      <top/>
      <bottom style="thin">
        <color rgb="FF002060"/>
      </bottom>
      <diagonal/>
    </border>
    <border>
      <left style="thin">
        <color rgb="FF002060"/>
      </left>
      <right style="thin">
        <color rgb="FF002060"/>
      </right>
      <top/>
      <bottom style="thin">
        <color rgb="FF002060"/>
      </bottom>
      <diagonal/>
    </border>
    <border>
      <left style="thin">
        <color rgb="FF002060"/>
      </left>
      <right/>
      <top/>
      <bottom style="thin">
        <color rgb="FF002060"/>
      </bottom>
      <diagonal/>
    </border>
    <border>
      <left/>
      <right style="thin">
        <color rgb="FF002060"/>
      </right>
      <top style="thin">
        <color rgb="FF002060"/>
      </top>
      <bottom style="thin">
        <color rgb="FF002060"/>
      </bottom>
      <diagonal/>
    </border>
    <border>
      <left style="thin">
        <color rgb="FF002060"/>
      </left>
      <right style="thin">
        <color rgb="FF002060"/>
      </right>
      <top style="thin">
        <color rgb="FF002060"/>
      </top>
      <bottom style="thin">
        <color rgb="FF002060"/>
      </bottom>
      <diagonal/>
    </border>
    <border>
      <left style="thin">
        <color rgb="FF002060"/>
      </left>
      <right/>
      <top style="thin">
        <color rgb="FF002060"/>
      </top>
      <bottom style="thin">
        <color rgb="FF002060"/>
      </bottom>
      <diagonal/>
    </border>
    <border>
      <left style="thin">
        <color rgb="FF000000"/>
      </left>
      <right style="thin">
        <color rgb="FF000000"/>
      </right>
      <top/>
      <bottom style="thin">
        <color rgb="FF000000"/>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FFCCCC"/>
      </left>
      <right style="thin">
        <color rgb="FFFFCCCC"/>
      </right>
      <top style="thin">
        <color rgb="FFFFCCCC"/>
      </top>
      <bottom style="thin">
        <color rgb="FFFFCCCC"/>
      </bottom>
      <diagonal/>
    </border>
  </borders>
  <cellStyleXfs count="6">
    <xf numFmtId="0" fontId="0" fillId="0" borderId="0"/>
    <xf numFmtId="0" fontId="4" fillId="0" borderId="0"/>
    <xf numFmtId="0" fontId="6" fillId="0" borderId="0" applyNumberFormat="0" applyFill="0" applyBorder="0" applyAlignment="0" applyProtection="0"/>
    <xf numFmtId="0" fontId="7" fillId="0" borderId="1">
      <alignment vertical="center"/>
    </xf>
    <xf numFmtId="0" fontId="4" fillId="0" borderId="1"/>
    <xf numFmtId="0" fontId="4" fillId="0" borderId="1"/>
  </cellStyleXfs>
  <cellXfs count="214">
    <xf numFmtId="0" fontId="0" fillId="0" borderId="0" xfId="0"/>
    <xf numFmtId="0" fontId="2" fillId="3" borderId="0" xfId="1" applyFont="1" applyFill="1" applyAlignment="1">
      <alignment horizontal="left" vertical="center" wrapText="1"/>
    </xf>
    <xf numFmtId="0" fontId="1" fillId="2" borderId="0" xfId="1" applyFont="1" applyFill="1" applyAlignment="1">
      <alignment horizontal="center" vertical="center"/>
    </xf>
    <xf numFmtId="0" fontId="1" fillId="4" borderId="0" xfId="1" applyFont="1" applyFill="1" applyAlignment="1">
      <alignment horizontal="left" vertical="center"/>
    </xf>
    <xf numFmtId="0" fontId="0" fillId="0" borderId="0" xfId="0" applyAlignment="1">
      <alignment vertical="center"/>
    </xf>
    <xf numFmtId="14" fontId="11" fillId="5" borderId="0" xfId="0" applyNumberFormat="1" applyFont="1" applyFill="1" applyAlignment="1">
      <alignment vertical="center"/>
    </xf>
    <xf numFmtId="0" fontId="11" fillId="5" borderId="0" xfId="0" applyFont="1" applyFill="1" applyAlignment="1">
      <alignment vertical="center"/>
    </xf>
    <xf numFmtId="176" fontId="11" fillId="5" borderId="0" xfId="0" applyNumberFormat="1" applyFont="1" applyFill="1" applyAlignment="1">
      <alignment vertical="center"/>
    </xf>
    <xf numFmtId="42" fontId="11" fillId="5" borderId="0" xfId="0" applyNumberFormat="1" applyFont="1" applyFill="1" applyAlignment="1">
      <alignment vertical="center"/>
    </xf>
    <xf numFmtId="0" fontId="15" fillId="5" borderId="0" xfId="0" applyFont="1" applyFill="1" applyAlignment="1">
      <alignment vertical="center"/>
    </xf>
    <xf numFmtId="176" fontId="14" fillId="5" borderId="0" xfId="1" applyNumberFormat="1" applyFont="1" applyFill="1" applyAlignment="1">
      <alignment vertical="center" wrapText="1"/>
    </xf>
    <xf numFmtId="176" fontId="11" fillId="5" borderId="0" xfId="0" applyNumberFormat="1" applyFont="1" applyFill="1"/>
    <xf numFmtId="177" fontId="11" fillId="5" borderId="0" xfId="0" applyNumberFormat="1" applyFont="1" applyFill="1" applyAlignment="1">
      <alignment horizontal="center" vertical="center"/>
    </xf>
    <xf numFmtId="0" fontId="9" fillId="0" borderId="0" xfId="0" applyFont="1"/>
    <xf numFmtId="0" fontId="13" fillId="6" borderId="0" xfId="1" applyFont="1" applyFill="1" applyAlignment="1">
      <alignment horizontal="center" vertical="center" wrapText="1"/>
    </xf>
    <xf numFmtId="0" fontId="13" fillId="6" borderId="0" xfId="1" applyFont="1" applyFill="1" applyAlignment="1">
      <alignment horizontal="left" vertical="center" wrapText="1"/>
    </xf>
    <xf numFmtId="0" fontId="10" fillId="6" borderId="0" xfId="0" applyFont="1" applyFill="1" applyAlignment="1">
      <alignment horizontal="center"/>
    </xf>
    <xf numFmtId="14" fontId="0" fillId="5" borderId="0" xfId="0" applyNumberFormat="1" applyFill="1"/>
    <xf numFmtId="0" fontId="11" fillId="5" borderId="0" xfId="0" applyFont="1" applyFill="1" applyAlignment="1">
      <alignment horizontal="center" vertical="center"/>
    </xf>
    <xf numFmtId="176" fontId="0" fillId="5" borderId="0" xfId="0" applyNumberFormat="1" applyFill="1"/>
    <xf numFmtId="0" fontId="3" fillId="2" borderId="0" xfId="1" applyFont="1" applyFill="1" applyAlignment="1">
      <alignment horizontal="left" vertical="center"/>
    </xf>
    <xf numFmtId="0" fontId="2" fillId="3" borderId="0" xfId="1" applyFont="1" applyFill="1" applyAlignment="1">
      <alignment horizontal="left" vertical="top" wrapText="1"/>
    </xf>
    <xf numFmtId="0" fontId="12" fillId="7" borderId="0" xfId="0" applyFont="1" applyFill="1" applyAlignment="1">
      <alignment horizontal="center"/>
    </xf>
    <xf numFmtId="14" fontId="0" fillId="0" borderId="2" xfId="0" applyNumberFormat="1" applyBorder="1" applyAlignment="1">
      <alignment horizontal="center"/>
    </xf>
    <xf numFmtId="179" fontId="0" fillId="0" borderId="2" xfId="0" applyNumberFormat="1" applyBorder="1" applyAlignment="1">
      <alignment horizontal="center"/>
    </xf>
    <xf numFmtId="0" fontId="19" fillId="0" borderId="0" xfId="0" applyFont="1"/>
    <xf numFmtId="0" fontId="16" fillId="7" borderId="0" xfId="0" applyFont="1" applyFill="1" applyAlignment="1">
      <alignment horizontal="center"/>
    </xf>
    <xf numFmtId="176" fontId="0" fillId="0" borderId="3" xfId="0" applyNumberFormat="1" applyBorder="1"/>
    <xf numFmtId="180" fontId="0" fillId="0" borderId="3" xfId="0" applyNumberFormat="1" applyBorder="1" applyAlignment="1">
      <alignment horizontal="center"/>
    </xf>
    <xf numFmtId="0" fontId="18" fillId="0" borderId="0" xfId="0" applyFont="1"/>
    <xf numFmtId="14" fontId="0" fillId="0" borderId="2" xfId="0" applyNumberFormat="1" applyBorder="1" applyAlignment="1">
      <alignment horizontal="center" vertical="center"/>
    </xf>
    <xf numFmtId="0" fontId="17" fillId="0" borderId="4" xfId="0" applyFont="1" applyBorder="1" applyAlignment="1">
      <alignment horizontal="left" wrapText="1" shrinkToFit="1"/>
    </xf>
    <xf numFmtId="0" fontId="17" fillId="0" borderId="1" xfId="0" applyFont="1" applyBorder="1" applyAlignment="1">
      <alignment horizontal="left" wrapText="1" shrinkToFit="1"/>
    </xf>
    <xf numFmtId="0" fontId="0" fillId="0" borderId="1" xfId="0" applyBorder="1" applyAlignment="1">
      <alignment vertical="center" wrapText="1"/>
    </xf>
    <xf numFmtId="0" fontId="0" fillId="0" borderId="0" xfId="0" applyAlignment="1">
      <alignment horizontal="center"/>
    </xf>
    <xf numFmtId="0" fontId="12" fillId="8" borderId="0" xfId="0" applyFont="1" applyFill="1" applyAlignment="1">
      <alignment horizontal="center"/>
    </xf>
    <xf numFmtId="0" fontId="0" fillId="7" borderId="0" xfId="0" applyFill="1"/>
    <xf numFmtId="0" fontId="0" fillId="5" borderId="0" xfId="0" applyFill="1"/>
    <xf numFmtId="14" fontId="21" fillId="0" borderId="0" xfId="0" applyNumberFormat="1" applyFont="1" applyAlignment="1">
      <alignment vertical="center"/>
    </xf>
    <xf numFmtId="0" fontId="21" fillId="0" borderId="0" xfId="0" applyFont="1" applyAlignment="1">
      <alignment horizontal="center" vertical="center"/>
    </xf>
    <xf numFmtId="0" fontId="22" fillId="0" borderId="0" xfId="0" applyFont="1" applyAlignment="1">
      <alignment vertical="center"/>
    </xf>
    <xf numFmtId="0" fontId="22" fillId="0" borderId="0" xfId="0" applyFont="1" applyAlignment="1">
      <alignment horizontal="center" vertical="center"/>
    </xf>
    <xf numFmtId="0" fontId="20" fillId="0" borderId="0" xfId="0" applyFont="1" applyAlignment="1">
      <alignment vertical="center"/>
    </xf>
    <xf numFmtId="6" fontId="21" fillId="0" borderId="0" xfId="0" applyNumberFormat="1" applyFont="1" applyAlignment="1">
      <alignment horizontal="center" vertical="center"/>
    </xf>
    <xf numFmtId="0" fontId="25" fillId="0" borderId="0" xfId="0" applyFont="1" applyAlignment="1">
      <alignment vertical="center"/>
    </xf>
    <xf numFmtId="9" fontId="21" fillId="0" borderId="0" xfId="0" applyNumberFormat="1" applyFont="1" applyAlignment="1">
      <alignment vertical="center"/>
    </xf>
    <xf numFmtId="14" fontId="21" fillId="0" borderId="0" xfId="0" applyNumberFormat="1" applyFont="1" applyAlignment="1">
      <alignment horizontal="center" vertical="center"/>
    </xf>
    <xf numFmtId="0" fontId="24" fillId="0" borderId="0" xfId="0" applyFont="1" applyAlignment="1">
      <alignment vertical="center"/>
    </xf>
    <xf numFmtId="0" fontId="21" fillId="11" borderId="1" xfId="0" applyFont="1" applyFill="1" applyBorder="1" applyAlignment="1">
      <alignment vertical="center"/>
    </xf>
    <xf numFmtId="0" fontId="21" fillId="0" borderId="0" xfId="0" applyFont="1" applyAlignment="1">
      <alignment vertical="center"/>
    </xf>
    <xf numFmtId="0" fontId="21" fillId="0" borderId="2" xfId="0" applyFont="1" applyBorder="1" applyAlignment="1">
      <alignment horizontal="center" vertical="center"/>
    </xf>
    <xf numFmtId="42" fontId="21" fillId="0" borderId="2" xfId="0" applyNumberFormat="1" applyFont="1" applyBorder="1" applyAlignment="1">
      <alignment horizontal="center" vertical="center"/>
    </xf>
    <xf numFmtId="0" fontId="21" fillId="14" borderId="2" xfId="0" applyFont="1" applyFill="1" applyBorder="1" applyAlignment="1">
      <alignment horizontal="center" vertical="center"/>
    </xf>
    <xf numFmtId="0" fontId="0" fillId="0" borderId="2" xfId="0" applyBorder="1" applyAlignment="1">
      <alignment vertical="center"/>
    </xf>
    <xf numFmtId="0" fontId="21" fillId="12" borderId="5" xfId="0" applyFont="1" applyFill="1" applyBorder="1" applyAlignment="1">
      <alignment horizontal="center" vertical="center"/>
    </xf>
    <xf numFmtId="0" fontId="21" fillId="13" borderId="5" xfId="0" applyFont="1" applyFill="1" applyBorder="1" applyAlignment="1">
      <alignment horizontal="center" vertical="center"/>
    </xf>
    <xf numFmtId="0" fontId="21" fillId="0" borderId="5" xfId="0" applyFont="1" applyBorder="1" applyAlignment="1">
      <alignment horizontal="center" vertical="center"/>
    </xf>
    <xf numFmtId="0" fontId="21" fillId="0" borderId="6" xfId="0" applyFont="1" applyBorder="1" applyAlignment="1">
      <alignment horizontal="center" vertical="center"/>
    </xf>
    <xf numFmtId="0" fontId="0" fillId="0" borderId="6" xfId="0" applyBorder="1" applyAlignment="1">
      <alignment vertical="center"/>
    </xf>
    <xf numFmtId="0" fontId="26" fillId="16" borderId="7" xfId="0" applyFont="1" applyFill="1" applyBorder="1" applyAlignment="1">
      <alignment horizontal="center" vertical="center"/>
    </xf>
    <xf numFmtId="0" fontId="26" fillId="16" borderId="8" xfId="0" applyFont="1" applyFill="1" applyBorder="1" applyAlignment="1">
      <alignment horizontal="center" vertical="center"/>
    </xf>
    <xf numFmtId="0" fontId="26" fillId="17" borderId="8" xfId="0" applyFont="1" applyFill="1" applyBorder="1" applyAlignment="1">
      <alignment horizontal="center" vertical="center"/>
    </xf>
    <xf numFmtId="0" fontId="26" fillId="17" borderId="9" xfId="0" applyFont="1" applyFill="1" applyBorder="1" applyAlignment="1">
      <alignment horizontal="center" vertical="center"/>
    </xf>
    <xf numFmtId="0" fontId="21" fillId="12" borderId="10" xfId="0" applyFont="1" applyFill="1" applyBorder="1" applyAlignment="1">
      <alignment horizontal="center" vertical="center"/>
    </xf>
    <xf numFmtId="0" fontId="21" fillId="0" borderId="11" xfId="0" applyFont="1" applyBorder="1" applyAlignment="1">
      <alignment horizontal="center" vertical="center"/>
    </xf>
    <xf numFmtId="42" fontId="21" fillId="0" borderId="11" xfId="0" applyNumberFormat="1" applyFont="1" applyBorder="1" applyAlignment="1">
      <alignment horizontal="center" vertical="center"/>
    </xf>
    <xf numFmtId="0" fontId="21" fillId="0" borderId="12" xfId="0" applyFont="1" applyBorder="1" applyAlignment="1">
      <alignment horizontal="center" vertical="center"/>
    </xf>
    <xf numFmtId="0" fontId="1" fillId="6" borderId="13" xfId="1" applyFont="1" applyFill="1" applyBorder="1" applyAlignment="1">
      <alignment horizontal="center" vertical="center" wrapText="1"/>
    </xf>
    <xf numFmtId="0" fontId="8" fillId="6" borderId="1" xfId="1" applyFont="1" applyFill="1" applyBorder="1" applyAlignment="1">
      <alignment horizontal="center" vertical="center" wrapText="1"/>
    </xf>
    <xf numFmtId="0" fontId="1" fillId="6" borderId="1" xfId="1" applyFont="1" applyFill="1" applyBorder="1" applyAlignment="1">
      <alignment horizontal="center" vertical="center" wrapText="1"/>
    </xf>
    <xf numFmtId="0" fontId="1" fillId="6" borderId="14" xfId="1" applyFont="1" applyFill="1" applyBorder="1" applyAlignment="1">
      <alignment horizontal="center" vertical="center" wrapText="1"/>
    </xf>
    <xf numFmtId="0" fontId="1" fillId="6" borderId="15" xfId="1" applyFont="1" applyFill="1" applyBorder="1" applyAlignment="1">
      <alignment horizontal="center" vertical="center" wrapText="1"/>
    </xf>
    <xf numFmtId="14" fontId="0" fillId="5" borderId="2" xfId="0" applyNumberFormat="1" applyFill="1" applyBorder="1" applyAlignment="1">
      <alignment horizontal="center" vertical="center"/>
    </xf>
    <xf numFmtId="0" fontId="0" fillId="5" borderId="2" xfId="0" applyFill="1" applyBorder="1" applyAlignment="1">
      <alignment horizontal="center" vertical="center"/>
    </xf>
    <xf numFmtId="0" fontId="7" fillId="5" borderId="2" xfId="0" applyFont="1" applyFill="1" applyBorder="1" applyAlignment="1">
      <alignment horizontal="center" vertical="center"/>
    </xf>
    <xf numFmtId="176" fontId="0" fillId="5" borderId="2" xfId="0" applyNumberFormat="1" applyFill="1" applyBorder="1" applyAlignment="1">
      <alignment horizontal="center" vertical="center"/>
    </xf>
    <xf numFmtId="0" fontId="6" fillId="0" borderId="2" xfId="2" applyBorder="1" applyAlignment="1">
      <alignment vertical="center"/>
    </xf>
    <xf numFmtId="0" fontId="0" fillId="5" borderId="2" xfId="0" applyFill="1" applyBorder="1" applyAlignment="1">
      <alignment vertical="center"/>
    </xf>
    <xf numFmtId="0" fontId="31" fillId="5" borderId="2" xfId="0" applyFont="1" applyFill="1" applyBorder="1" applyAlignment="1">
      <alignment horizontal="center" vertical="center"/>
    </xf>
    <xf numFmtId="176" fontId="18" fillId="8" borderId="3" xfId="0" applyNumberFormat="1" applyFont="1" applyFill="1" applyBorder="1"/>
    <xf numFmtId="0" fontId="12" fillId="0" borderId="1" xfId="0" applyFont="1" applyBorder="1" applyAlignment="1">
      <alignment horizontal="center"/>
    </xf>
    <xf numFmtId="180" fontId="0" fillId="0" borderId="1" xfId="0" applyNumberFormat="1" applyBorder="1" applyAlignment="1">
      <alignment horizontal="center"/>
    </xf>
    <xf numFmtId="178" fontId="0" fillId="0" borderId="1" xfId="0" applyNumberFormat="1" applyBorder="1" applyAlignment="1">
      <alignment horizontal="center"/>
    </xf>
    <xf numFmtId="176" fontId="0" fillId="0" borderId="1" xfId="0" applyNumberFormat="1" applyBorder="1"/>
    <xf numFmtId="0" fontId="11" fillId="5" borderId="0" xfId="0" applyFont="1" applyFill="1"/>
    <xf numFmtId="0" fontId="0" fillId="7" borderId="0" xfId="0" applyFill="1" applyAlignment="1">
      <alignment horizontal="center" vertical="center" wrapText="1"/>
    </xf>
    <xf numFmtId="0" fontId="0" fillId="5" borderId="0" xfId="0" applyFill="1" applyAlignment="1">
      <alignment horizontal="center" vertical="center" wrapText="1"/>
    </xf>
    <xf numFmtId="0" fontId="0" fillId="9" borderId="0" xfId="0" applyFill="1" applyAlignment="1">
      <alignment horizontal="center" vertical="center" wrapText="1"/>
    </xf>
    <xf numFmtId="0" fontId="38" fillId="5" borderId="0" xfId="0" applyFont="1" applyFill="1" applyAlignment="1">
      <alignment horizontal="center" vertical="center" wrapText="1"/>
    </xf>
    <xf numFmtId="0" fontId="0" fillId="5" borderId="1" xfId="0" applyFill="1" applyBorder="1" applyAlignment="1">
      <alignment horizontal="center" vertical="center" wrapText="1"/>
    </xf>
    <xf numFmtId="0" fontId="32" fillId="0" borderId="0" xfId="0" applyFont="1" applyAlignment="1">
      <alignment horizontal="center" vertical="center"/>
    </xf>
    <xf numFmtId="178" fontId="32" fillId="0" borderId="0" xfId="0" applyNumberFormat="1" applyFont="1" applyAlignment="1">
      <alignment horizontal="center" vertical="center"/>
    </xf>
    <xf numFmtId="0" fontId="12" fillId="8" borderId="22" xfId="0" applyFont="1" applyFill="1" applyBorder="1" applyAlignment="1">
      <alignment horizontal="center" vertical="center"/>
    </xf>
    <xf numFmtId="0" fontId="10" fillId="8" borderId="23" xfId="0" applyFont="1" applyFill="1" applyBorder="1" applyAlignment="1">
      <alignment horizontal="center" vertical="center"/>
    </xf>
    <xf numFmtId="0" fontId="10" fillId="8" borderId="24" xfId="0" applyFont="1" applyFill="1" applyBorder="1" applyAlignment="1">
      <alignment horizontal="center" vertical="center"/>
    </xf>
    <xf numFmtId="0" fontId="32" fillId="18" borderId="25" xfId="0" applyFont="1" applyFill="1" applyBorder="1" applyAlignment="1">
      <alignment horizontal="center" vertical="center"/>
    </xf>
    <xf numFmtId="0" fontId="32" fillId="18" borderId="26" xfId="0" applyFont="1" applyFill="1" applyBorder="1" applyAlignment="1">
      <alignment horizontal="center" vertical="center"/>
    </xf>
    <xf numFmtId="178" fontId="32" fillId="18" borderId="26" xfId="0" applyNumberFormat="1" applyFont="1" applyFill="1" applyBorder="1" applyAlignment="1">
      <alignment horizontal="center" vertical="center"/>
    </xf>
    <xf numFmtId="0" fontId="32" fillId="18" borderId="27" xfId="0" applyFont="1" applyFill="1" applyBorder="1" applyAlignment="1">
      <alignment horizontal="center" vertical="center"/>
    </xf>
    <xf numFmtId="0" fontId="32" fillId="18" borderId="28" xfId="0" applyFont="1" applyFill="1" applyBorder="1" applyAlignment="1">
      <alignment horizontal="center" vertical="center"/>
    </xf>
    <xf numFmtId="0" fontId="32" fillId="18" borderId="29" xfId="0" applyFont="1" applyFill="1" applyBorder="1" applyAlignment="1">
      <alignment horizontal="center" vertical="center"/>
    </xf>
    <xf numFmtId="178" fontId="32" fillId="18" borderId="29" xfId="0" applyNumberFormat="1" applyFont="1" applyFill="1" applyBorder="1" applyAlignment="1">
      <alignment horizontal="center" vertical="center"/>
    </xf>
    <xf numFmtId="0" fontId="32" fillId="18" borderId="30" xfId="0" applyFont="1" applyFill="1" applyBorder="1" applyAlignment="1">
      <alignment horizontal="center" vertical="center"/>
    </xf>
    <xf numFmtId="0" fontId="10" fillId="7" borderId="31" xfId="0" applyFont="1" applyFill="1" applyBorder="1" applyAlignment="1">
      <alignment horizontal="center" vertical="center"/>
    </xf>
    <xf numFmtId="0" fontId="10" fillId="7" borderId="32" xfId="0" applyFont="1" applyFill="1" applyBorder="1" applyAlignment="1">
      <alignment horizontal="center" vertical="center"/>
    </xf>
    <xf numFmtId="0" fontId="10" fillId="7" borderId="33" xfId="0" applyFont="1" applyFill="1" applyBorder="1" applyAlignment="1">
      <alignment horizontal="center" vertical="center"/>
    </xf>
    <xf numFmtId="0" fontId="0" fillId="19" borderId="34" xfId="0" applyFill="1" applyBorder="1" applyAlignment="1">
      <alignment horizontal="center"/>
    </xf>
    <xf numFmtId="0" fontId="11" fillId="19" borderId="35" xfId="0" applyFont="1" applyFill="1" applyBorder="1" applyAlignment="1">
      <alignment horizontal="center"/>
    </xf>
    <xf numFmtId="178" fontId="11" fillId="19" borderId="35" xfId="0" applyNumberFormat="1" applyFont="1" applyFill="1" applyBorder="1" applyAlignment="1">
      <alignment horizontal="center"/>
    </xf>
    <xf numFmtId="178" fontId="11" fillId="19" borderId="36" xfId="0" applyNumberFormat="1" applyFont="1" applyFill="1" applyBorder="1" applyAlignment="1">
      <alignment horizontal="center"/>
    </xf>
    <xf numFmtId="178" fontId="0" fillId="19" borderId="34" xfId="0" applyNumberFormat="1" applyFill="1" applyBorder="1" applyAlignment="1">
      <alignment horizontal="center"/>
    </xf>
    <xf numFmtId="14" fontId="20" fillId="10" borderId="37" xfId="0" applyNumberFormat="1" applyFont="1" applyFill="1" applyBorder="1" applyAlignment="1">
      <alignment horizontal="center" vertical="center"/>
    </xf>
    <xf numFmtId="41" fontId="20" fillId="10" borderId="37" xfId="0" applyNumberFormat="1" applyFont="1" applyFill="1" applyBorder="1" applyAlignment="1">
      <alignment horizontal="center" vertical="center"/>
    </xf>
    <xf numFmtId="0" fontId="20" fillId="10" borderId="37" xfId="0" applyFont="1" applyFill="1" applyBorder="1" applyAlignment="1">
      <alignment horizontal="center" vertical="center"/>
    </xf>
    <xf numFmtId="182" fontId="21" fillId="0" borderId="2" xfId="0" applyNumberFormat="1" applyFont="1" applyBorder="1" applyAlignment="1">
      <alignment horizontal="center" vertical="center"/>
    </xf>
    <xf numFmtId="182" fontId="21" fillId="15" borderId="2" xfId="0" applyNumberFormat="1" applyFont="1" applyFill="1" applyBorder="1" applyAlignment="1">
      <alignment horizontal="center" vertical="center"/>
    </xf>
    <xf numFmtId="182" fontId="21" fillId="0" borderId="11" xfId="0" applyNumberFormat="1" applyFont="1" applyBorder="1" applyAlignment="1">
      <alignment horizontal="center" vertical="center"/>
    </xf>
    <xf numFmtId="0" fontId="0" fillId="5" borderId="0" xfId="0" applyFill="1" applyAlignment="1">
      <alignment horizontal="left"/>
    </xf>
    <xf numFmtId="183" fontId="0" fillId="0" borderId="2" xfId="0" applyNumberFormat="1" applyBorder="1" applyAlignment="1">
      <alignment horizontal="center"/>
    </xf>
    <xf numFmtId="184" fontId="0" fillId="0" borderId="2" xfId="0" applyNumberFormat="1" applyBorder="1" applyAlignment="1">
      <alignment horizontal="center"/>
    </xf>
    <xf numFmtId="0" fontId="37" fillId="5" borderId="0" xfId="0" applyFont="1" applyFill="1" applyAlignment="1">
      <alignment horizontal="center" vertical="center" wrapText="1"/>
    </xf>
    <xf numFmtId="0" fontId="44" fillId="0" borderId="1" xfId="0" applyFont="1" applyBorder="1" applyAlignment="1">
      <alignment horizontal="center"/>
    </xf>
    <xf numFmtId="0" fontId="43" fillId="0" borderId="1" xfId="0" applyFont="1" applyBorder="1" applyAlignment="1">
      <alignment horizontal="center"/>
    </xf>
    <xf numFmtId="0" fontId="12" fillId="7" borderId="2" xfId="0" applyFont="1" applyFill="1" applyBorder="1" applyAlignment="1">
      <alignment horizontal="center"/>
    </xf>
    <xf numFmtId="0" fontId="12" fillId="8" borderId="2" xfId="0" applyFont="1" applyFill="1" applyBorder="1" applyAlignment="1">
      <alignment horizontal="center"/>
    </xf>
    <xf numFmtId="180" fontId="0" fillId="0" borderId="2" xfId="0" applyNumberFormat="1" applyBorder="1" applyAlignment="1">
      <alignment horizontal="center"/>
    </xf>
    <xf numFmtId="176" fontId="43" fillId="0" borderId="2" xfId="0" applyNumberFormat="1" applyFont="1" applyBorder="1" applyAlignment="1">
      <alignment horizontal="center" wrapText="1"/>
    </xf>
    <xf numFmtId="176" fontId="44" fillId="0" borderId="2" xfId="0" applyNumberFormat="1" applyFont="1" applyBorder="1" applyAlignment="1">
      <alignment horizontal="center"/>
    </xf>
    <xf numFmtId="182" fontId="0" fillId="0" borderId="0" xfId="0" applyNumberFormat="1" applyAlignment="1">
      <alignment vertical="center"/>
    </xf>
    <xf numFmtId="182" fontId="21" fillId="0" borderId="0" xfId="0" applyNumberFormat="1" applyFont="1" applyAlignment="1">
      <alignment vertical="center"/>
    </xf>
    <xf numFmtId="185" fontId="21" fillId="0" borderId="0" xfId="0" applyNumberFormat="1" applyFont="1" applyAlignment="1">
      <alignment vertical="center"/>
    </xf>
    <xf numFmtId="185" fontId="23" fillId="0" borderId="0" xfId="0" applyNumberFormat="1" applyFont="1" applyAlignment="1">
      <alignment vertical="center"/>
    </xf>
    <xf numFmtId="185" fontId="24" fillId="0" borderId="0" xfId="0" applyNumberFormat="1" applyFont="1" applyAlignment="1">
      <alignment vertical="center"/>
    </xf>
    <xf numFmtId="0" fontId="47" fillId="0" borderId="0" xfId="0" applyFont="1" applyAlignment="1">
      <alignment horizontal="center" vertical="center" wrapText="1"/>
    </xf>
    <xf numFmtId="0" fontId="0" fillId="0" borderId="0" xfId="0" applyAlignment="1">
      <alignment vertical="center" wrapText="1"/>
    </xf>
    <xf numFmtId="0" fontId="42" fillId="0" borderId="0" xfId="0" applyFont="1" applyAlignment="1">
      <alignment vertical="center" wrapText="1"/>
    </xf>
    <xf numFmtId="42" fontId="45" fillId="20" borderId="2" xfId="0" applyNumberFormat="1" applyFont="1" applyFill="1" applyBorder="1" applyAlignment="1">
      <alignment horizontal="center" vertical="center"/>
    </xf>
    <xf numFmtId="42" fontId="46" fillId="14" borderId="2" xfId="0" applyNumberFormat="1" applyFont="1" applyFill="1" applyBorder="1" applyAlignment="1">
      <alignment horizontal="center" vertical="center"/>
    </xf>
    <xf numFmtId="42" fontId="46" fillId="14" borderId="2" xfId="0" applyNumberFormat="1" applyFont="1" applyFill="1" applyBorder="1" applyAlignment="1">
      <alignment horizontal="center" vertical="center" wrapText="1"/>
    </xf>
    <xf numFmtId="42" fontId="45" fillId="11" borderId="2" xfId="0" applyNumberFormat="1" applyFont="1" applyFill="1" applyBorder="1" applyAlignment="1">
      <alignment horizontal="center" vertical="center" wrapText="1"/>
    </xf>
    <xf numFmtId="42" fontId="45" fillId="15" borderId="2" xfId="0" applyNumberFormat="1" applyFont="1" applyFill="1" applyBorder="1" applyAlignment="1">
      <alignment horizontal="center" vertical="center" wrapText="1"/>
    </xf>
    <xf numFmtId="42" fontId="45" fillId="20" borderId="2" xfId="0" applyNumberFormat="1" applyFont="1" applyFill="1" applyBorder="1" applyAlignment="1">
      <alignment horizontal="center" vertical="center" wrapText="1"/>
    </xf>
    <xf numFmtId="0" fontId="35" fillId="0" borderId="2" xfId="0" applyFont="1" applyBorder="1" applyAlignment="1">
      <alignment horizontal="center"/>
    </xf>
    <xf numFmtId="185" fontId="35" fillId="0" borderId="2" xfId="0" applyNumberFormat="1" applyFont="1" applyBorder="1" applyAlignment="1">
      <alignment horizontal="center"/>
    </xf>
    <xf numFmtId="182" fontId="35" fillId="0" borderId="2" xfId="0" applyNumberFormat="1" applyFont="1" applyBorder="1" applyAlignment="1">
      <alignment horizontal="center"/>
    </xf>
    <xf numFmtId="42" fontId="35" fillId="0" borderId="2" xfId="0" applyNumberFormat="1" applyFont="1" applyBorder="1" applyAlignment="1">
      <alignment horizontal="center"/>
    </xf>
    <xf numFmtId="186" fontId="35" fillId="0" borderId="2" xfId="0" applyNumberFormat="1" applyFont="1" applyBorder="1" applyAlignment="1">
      <alignment horizontal="center"/>
    </xf>
    <xf numFmtId="176" fontId="21" fillId="0" borderId="2" xfId="0" applyNumberFormat="1" applyFont="1" applyBorder="1" applyAlignment="1">
      <alignment horizontal="center" vertical="center"/>
    </xf>
    <xf numFmtId="176" fontId="21" fillId="0" borderId="11" xfId="0" applyNumberFormat="1" applyFont="1" applyBorder="1" applyAlignment="1">
      <alignment horizontal="center" vertical="center"/>
    </xf>
    <xf numFmtId="42" fontId="45" fillId="11" borderId="2" xfId="0" applyNumberFormat="1" applyFont="1" applyFill="1" applyBorder="1" applyAlignment="1">
      <alignment horizontal="center" vertical="center"/>
    </xf>
    <xf numFmtId="0" fontId="9" fillId="0" borderId="0" xfId="0" applyFont="1" applyAlignment="1">
      <alignment vertical="center" wrapText="1"/>
    </xf>
    <xf numFmtId="0" fontId="48" fillId="0" borderId="0" xfId="0" applyFont="1"/>
    <xf numFmtId="0" fontId="0" fillId="0" borderId="0" xfId="0" applyAlignment="1">
      <alignment horizontal="center" vertical="center"/>
    </xf>
    <xf numFmtId="0" fontId="44" fillId="19" borderId="0" xfId="0" applyFont="1" applyFill="1" applyAlignment="1">
      <alignment horizontal="center" vertical="center"/>
    </xf>
    <xf numFmtId="0" fontId="49" fillId="19" borderId="0" xfId="0" applyFont="1" applyFill="1" applyAlignment="1">
      <alignment horizontal="center" vertical="center"/>
    </xf>
    <xf numFmtId="0" fontId="0" fillId="0" borderId="1" xfId="0" applyBorder="1"/>
    <xf numFmtId="0" fontId="20" fillId="0" borderId="1" xfId="0" applyFont="1" applyBorder="1" applyAlignment="1">
      <alignment horizontal="center" vertical="center"/>
    </xf>
    <xf numFmtId="0" fontId="20" fillId="10" borderId="2" xfId="0" applyFont="1" applyFill="1" applyBorder="1" applyAlignment="1">
      <alignment horizontal="center" vertical="center"/>
    </xf>
    <xf numFmtId="14" fontId="20" fillId="10" borderId="2" xfId="0" applyNumberFormat="1" applyFont="1" applyFill="1" applyBorder="1" applyAlignment="1">
      <alignment horizontal="center" vertical="center"/>
    </xf>
    <xf numFmtId="41" fontId="20" fillId="10" borderId="2" xfId="0" applyNumberFormat="1" applyFont="1" applyFill="1" applyBorder="1" applyAlignment="1">
      <alignment horizontal="center" vertical="center"/>
    </xf>
    <xf numFmtId="14" fontId="21" fillId="0" borderId="2" xfId="0" applyNumberFormat="1" applyFont="1" applyBorder="1" applyAlignment="1">
      <alignment vertical="center"/>
    </xf>
    <xf numFmtId="185" fontId="21" fillId="0" borderId="2" xfId="0" applyNumberFormat="1" applyFont="1" applyBorder="1" applyAlignment="1">
      <alignment vertical="center"/>
    </xf>
    <xf numFmtId="0" fontId="0" fillId="0" borderId="2" xfId="0" applyBorder="1"/>
    <xf numFmtId="42" fontId="0" fillId="0" borderId="0" xfId="0" applyNumberFormat="1"/>
    <xf numFmtId="0" fontId="34" fillId="0" borderId="1" xfId="0" applyFont="1" applyBorder="1" applyAlignment="1">
      <alignment vertical="center" wrapText="1"/>
    </xf>
    <xf numFmtId="0" fontId="36" fillId="5" borderId="1" xfId="0" applyFont="1" applyFill="1" applyBorder="1" applyAlignment="1">
      <alignment vertical="center" wrapText="1"/>
    </xf>
    <xf numFmtId="0" fontId="21" fillId="13" borderId="7" xfId="0" applyFont="1" applyFill="1" applyBorder="1" applyAlignment="1">
      <alignment horizontal="center" vertical="center"/>
    </xf>
    <xf numFmtId="0" fontId="21" fillId="0" borderId="8" xfId="0" applyFont="1" applyBorder="1" applyAlignment="1">
      <alignment horizontal="center" vertical="center"/>
    </xf>
    <xf numFmtId="42" fontId="21" fillId="0" borderId="8" xfId="0" applyNumberFormat="1" applyFont="1" applyBorder="1" applyAlignment="1">
      <alignment horizontal="center" vertical="center"/>
    </xf>
    <xf numFmtId="176" fontId="21" fillId="0" borderId="8" xfId="0" applyNumberFormat="1" applyFont="1" applyBorder="1" applyAlignment="1">
      <alignment horizontal="center" vertical="center"/>
    </xf>
    <xf numFmtId="182" fontId="21" fillId="0" borderId="8" xfId="0" applyNumberFormat="1" applyFont="1" applyBorder="1" applyAlignment="1">
      <alignment horizontal="center" vertical="center"/>
    </xf>
    <xf numFmtId="0" fontId="21" fillId="0" borderId="9" xfId="0" applyFont="1" applyBorder="1" applyAlignment="1">
      <alignment horizontal="center" vertical="center"/>
    </xf>
    <xf numFmtId="0" fontId="21" fillId="13" borderId="38" xfId="0" applyFont="1" applyFill="1" applyBorder="1" applyAlignment="1">
      <alignment horizontal="center" vertical="center"/>
    </xf>
    <xf numFmtId="0" fontId="21" fillId="13" borderId="39" xfId="0" applyFont="1" applyFill="1" applyBorder="1" applyAlignment="1">
      <alignment horizontal="center" vertical="center"/>
    </xf>
    <xf numFmtId="0" fontId="21" fillId="0" borderId="40" xfId="0" applyFont="1" applyBorder="1" applyAlignment="1">
      <alignment horizontal="center" vertical="center"/>
    </xf>
    <xf numFmtId="42" fontId="21" fillId="0" borderId="40" xfId="0" applyNumberFormat="1" applyFont="1" applyBorder="1" applyAlignment="1">
      <alignment horizontal="center" vertical="center"/>
    </xf>
    <xf numFmtId="176" fontId="21" fillId="0" borderId="40" xfId="0" applyNumberFormat="1" applyFont="1" applyBorder="1" applyAlignment="1">
      <alignment horizontal="center" vertical="center"/>
    </xf>
    <xf numFmtId="182" fontId="21" fillId="0" borderId="40" xfId="0" applyNumberFormat="1" applyFont="1" applyBorder="1" applyAlignment="1">
      <alignment horizontal="center" vertical="center"/>
    </xf>
    <xf numFmtId="0" fontId="21" fillId="0" borderId="41" xfId="0" applyFont="1" applyBorder="1" applyAlignment="1">
      <alignment horizontal="center" vertical="center"/>
    </xf>
    <xf numFmtId="0" fontId="21" fillId="13" borderId="42" xfId="0" applyFont="1" applyFill="1" applyBorder="1" applyAlignment="1">
      <alignment horizontal="center" vertical="center"/>
    </xf>
    <xf numFmtId="0" fontId="21" fillId="13" borderId="43" xfId="0" applyFont="1" applyFill="1" applyBorder="1" applyAlignment="1">
      <alignment horizontal="center" vertical="center"/>
    </xf>
    <xf numFmtId="0" fontId="9" fillId="0" borderId="44" xfId="0" applyFont="1" applyBorder="1" applyAlignment="1">
      <alignment vertical="center"/>
    </xf>
    <xf numFmtId="42" fontId="21" fillId="0" borderId="44" xfId="0" applyNumberFormat="1" applyFont="1" applyBorder="1" applyAlignment="1">
      <alignment horizontal="center" vertical="center"/>
    </xf>
    <xf numFmtId="176" fontId="21" fillId="0" borderId="44" xfId="0" applyNumberFormat="1" applyFont="1" applyBorder="1" applyAlignment="1">
      <alignment horizontal="center" vertical="center"/>
    </xf>
    <xf numFmtId="182" fontId="21" fillId="0" borderId="44" xfId="0" applyNumberFormat="1" applyFont="1" applyBorder="1" applyAlignment="1">
      <alignment horizontal="center" vertical="center"/>
    </xf>
    <xf numFmtId="0" fontId="21" fillId="0" borderId="44" xfId="0" applyFont="1" applyBorder="1" applyAlignment="1">
      <alignment vertical="center"/>
    </xf>
    <xf numFmtId="0" fontId="21" fillId="0" borderId="45" xfId="0" applyFont="1" applyBorder="1" applyAlignment="1">
      <alignment vertical="center"/>
    </xf>
    <xf numFmtId="14" fontId="0" fillId="5" borderId="11" xfId="0" applyNumberFormat="1" applyFill="1" applyBorder="1" applyAlignment="1">
      <alignment horizontal="center" vertical="center"/>
    </xf>
    <xf numFmtId="0" fontId="0" fillId="5" borderId="11" xfId="0" applyFill="1" applyBorder="1" applyAlignment="1">
      <alignment horizontal="center" vertical="center"/>
    </xf>
    <xf numFmtId="0" fontId="7" fillId="5" borderId="11" xfId="0" applyFont="1" applyFill="1" applyBorder="1" applyAlignment="1">
      <alignment horizontal="center" vertical="center"/>
    </xf>
    <xf numFmtId="0" fontId="31" fillId="5" borderId="11" xfId="0" applyFont="1" applyFill="1" applyBorder="1" applyAlignment="1">
      <alignment horizontal="center" vertical="center"/>
    </xf>
    <xf numFmtId="176" fontId="0" fillId="5" borderId="11" xfId="0" applyNumberFormat="1" applyFill="1" applyBorder="1" applyAlignment="1">
      <alignment horizontal="center" vertical="center"/>
    </xf>
    <xf numFmtId="0" fontId="0" fillId="5" borderId="11" xfId="0" applyFill="1" applyBorder="1" applyAlignment="1">
      <alignment vertical="center"/>
    </xf>
    <xf numFmtId="0" fontId="9" fillId="5" borderId="11" xfId="0" applyFont="1" applyFill="1" applyBorder="1" applyAlignment="1">
      <alignment horizontal="center" vertical="center"/>
    </xf>
    <xf numFmtId="0" fontId="27" fillId="18" borderId="46" xfId="0" applyFont="1" applyFill="1" applyBorder="1" applyAlignment="1">
      <alignment horizontal="center" vertical="center"/>
    </xf>
    <xf numFmtId="0" fontId="27" fillId="18" borderId="46" xfId="0" applyFont="1" applyFill="1" applyBorder="1" applyAlignment="1">
      <alignment horizontal="center" vertical="center" wrapText="1"/>
    </xf>
    <xf numFmtId="0" fontId="34" fillId="8" borderId="46" xfId="0" applyFont="1" applyFill="1" applyBorder="1" applyAlignment="1">
      <alignment horizontal="center" vertical="center" wrapText="1"/>
    </xf>
    <xf numFmtId="0" fontId="27" fillId="9" borderId="19" xfId="0" applyFont="1" applyFill="1" applyBorder="1" applyAlignment="1">
      <alignment horizontal="center" vertical="center" wrapText="1"/>
    </xf>
    <xf numFmtId="0" fontId="27" fillId="9" borderId="20" xfId="0" applyFont="1" applyFill="1" applyBorder="1" applyAlignment="1">
      <alignment horizontal="center" vertical="center" wrapText="1"/>
    </xf>
    <xf numFmtId="178" fontId="27" fillId="9" borderId="20" xfId="0" applyNumberFormat="1" applyFont="1" applyFill="1" applyBorder="1" applyAlignment="1">
      <alignment horizontal="center" vertical="center" wrapText="1"/>
    </xf>
    <xf numFmtId="178" fontId="27" fillId="9" borderId="21" xfId="0" applyNumberFormat="1" applyFont="1" applyFill="1" applyBorder="1" applyAlignment="1">
      <alignment horizontal="center" vertical="center" wrapText="1"/>
    </xf>
    <xf numFmtId="0" fontId="33" fillId="7" borderId="17" xfId="0" applyFont="1" applyFill="1" applyBorder="1" applyAlignment="1">
      <alignment horizontal="center" vertical="center" wrapText="1"/>
    </xf>
    <xf numFmtId="0" fontId="33" fillId="7" borderId="18" xfId="0" applyFont="1" applyFill="1" applyBorder="1" applyAlignment="1">
      <alignment horizontal="center" vertical="center" wrapText="1"/>
    </xf>
    <xf numFmtId="0" fontId="0" fillId="7" borderId="0" xfId="0" applyFill="1" applyAlignment="1">
      <alignment horizontal="center" vertical="center" wrapText="1"/>
    </xf>
    <xf numFmtId="181" fontId="39" fillId="5" borderId="0" xfId="0" applyNumberFormat="1" applyFont="1" applyFill="1" applyAlignment="1">
      <alignment horizontal="center" vertical="center" wrapText="1"/>
    </xf>
    <xf numFmtId="0" fontId="39" fillId="5" borderId="0" xfId="0" applyFont="1" applyFill="1" applyAlignment="1">
      <alignment horizontal="center" vertical="center" wrapText="1"/>
    </xf>
    <xf numFmtId="0" fontId="39" fillId="9" borderId="0" xfId="0" applyFont="1" applyFill="1" applyAlignment="1">
      <alignment horizontal="center" vertical="center" wrapText="1"/>
    </xf>
    <xf numFmtId="0" fontId="40" fillId="9" borderId="0" xfId="0" applyFont="1" applyFill="1" applyAlignment="1">
      <alignment horizontal="center" vertical="center" wrapText="1"/>
    </xf>
    <xf numFmtId="0" fontId="41" fillId="9" borderId="0" xfId="0" applyFont="1" applyFill="1" applyAlignment="1">
      <alignment horizontal="center" vertical="center" wrapText="1"/>
    </xf>
    <xf numFmtId="0" fontId="33" fillId="7" borderId="16" xfId="0" applyFont="1" applyFill="1" applyBorder="1" applyAlignment="1">
      <alignment horizontal="center" vertical="center" wrapText="1"/>
    </xf>
    <xf numFmtId="0" fontId="0" fillId="7" borderId="0" xfId="0" applyFill="1" applyAlignment="1">
      <alignment horizontal="center"/>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12" fillId="7" borderId="0" xfId="0" applyFont="1" applyFill="1" applyAlignment="1">
      <alignment horizontal="center"/>
    </xf>
  </cellXfs>
  <cellStyles count="6">
    <cellStyle name="Normal" xfId="1" xr:uid="{00000000-0005-0000-0000-000000000000}"/>
    <cellStyle name="Normal 2" xfId="4" xr:uid="{5B43FFD8-CCEE-4FF2-94F8-3CB0B5D4DB6F}"/>
    <cellStyle name="표준" xfId="0" builtinId="0"/>
    <cellStyle name="표준 2" xfId="3" xr:uid="{7523270F-F431-4A98-BC7B-799F071623FF}"/>
    <cellStyle name="표준 3" xfId="5" xr:uid="{E377C0EF-A68B-49FD-B641-A91E41E73AFF}"/>
    <cellStyle name="하이퍼링크" xfId="2" builtinId="8"/>
  </cellStyles>
  <dxfs count="89">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font>
        <b/>
        <i val="0"/>
        <strike val="0"/>
        <condense val="0"/>
        <extend val="0"/>
        <outline val="0"/>
        <shadow val="0"/>
        <u val="none"/>
        <vertAlign val="baseline"/>
        <sz val="11"/>
        <color auto="1"/>
        <name val="Carlito"/>
        <family val="2"/>
        <scheme val="none"/>
      </font>
      <alignment horizontal="center"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font>
        <b/>
        <i val="0"/>
        <strike val="0"/>
        <condense val="0"/>
        <extend val="0"/>
        <outline val="0"/>
        <shadow val="0"/>
        <u val="none"/>
        <vertAlign val="baseline"/>
        <sz val="11"/>
        <color auto="1"/>
        <name val="Carlito"/>
        <family val="2"/>
        <scheme val="none"/>
      </font>
      <alignment horizontal="center" vertical="center" textRotation="0" wrapText="1" indent="0" justifyLastLine="0" shrinkToFit="0" readingOrder="0"/>
    </dxf>
    <dxf>
      <alignment horizontal="general" vertical="center" textRotation="0" wrapText="0" indent="0" justifyLastLine="0" shrinkToFit="0" readingOrder="0"/>
    </dxf>
    <dxf>
      <font>
        <b val="0"/>
        <i val="0"/>
        <strike val="0"/>
        <condense val="0"/>
        <extend val="0"/>
        <outline val="0"/>
        <shadow val="0"/>
        <u val="none"/>
        <vertAlign val="baseline"/>
        <sz val="11"/>
        <color rgb="FF000000"/>
        <name val="Malgun Gothic"/>
        <family val="3"/>
        <charset val="129"/>
        <scheme val="none"/>
      </font>
      <numFmt numFmtId="182" formatCode="&quot;₩&quot;#,##0"/>
      <alignment horizontal="general" vertical="center" textRotation="0" wrapText="0" indent="0" justifyLastLine="0" shrinkToFit="0" readingOrder="0"/>
    </dxf>
    <dxf>
      <font>
        <b val="0"/>
        <i val="0"/>
        <strike val="0"/>
        <condense val="0"/>
        <extend val="0"/>
        <outline val="0"/>
        <shadow val="0"/>
        <u val="none"/>
        <vertAlign val="baseline"/>
        <sz val="11"/>
        <color rgb="FF000000"/>
        <name val="Malgun Gothic"/>
        <family val="3"/>
        <charset val="129"/>
        <scheme val="none"/>
      </font>
      <alignment horizontal="center" vertical="center" textRotation="0" wrapText="0" indent="0" justifyLastLine="0" shrinkToFit="0" readingOrder="0"/>
    </dxf>
    <dxf>
      <font>
        <b val="0"/>
        <i val="0"/>
        <strike val="0"/>
        <condense val="0"/>
        <extend val="0"/>
        <outline val="0"/>
        <shadow val="0"/>
        <u val="none"/>
        <vertAlign val="baseline"/>
        <sz val="11"/>
        <color rgb="FF000000"/>
        <name val="Malgun Gothic"/>
        <family val="3"/>
        <charset val="129"/>
        <scheme val="none"/>
      </font>
      <alignment horizontal="center" vertical="center" textRotation="0" wrapText="0" indent="0" justifyLastLine="0" shrinkToFit="0" readingOrder="0"/>
    </dxf>
    <dxf>
      <font>
        <b val="0"/>
        <i val="0"/>
        <strike val="0"/>
        <condense val="0"/>
        <extend val="0"/>
        <outline val="0"/>
        <shadow val="0"/>
        <u val="none"/>
        <vertAlign val="baseline"/>
        <sz val="11"/>
        <color rgb="FF000000"/>
        <name val="Malgun Gothic"/>
        <family val="3"/>
        <charset val="129"/>
        <scheme val="none"/>
      </font>
      <alignment horizontal="center" vertical="center" textRotation="0" wrapText="0" indent="0" justifyLastLine="0" shrinkToFit="0" readingOrder="0"/>
    </dxf>
    <dxf>
      <font>
        <b val="0"/>
        <i val="0"/>
        <strike val="0"/>
        <condense val="0"/>
        <extend val="0"/>
        <outline val="0"/>
        <shadow val="0"/>
        <u val="none"/>
        <vertAlign val="baseline"/>
        <sz val="11"/>
        <color rgb="FF000000"/>
        <name val="Malgun Gothic"/>
        <family val="3"/>
        <charset val="129"/>
        <scheme val="none"/>
      </font>
      <alignment horizontal="center" vertical="center" textRotation="0" wrapText="0" indent="0" justifyLastLine="0" shrinkToFit="0" readingOrder="0"/>
    </dxf>
    <dxf>
      <font>
        <b val="0"/>
        <i val="0"/>
        <strike val="0"/>
        <condense val="0"/>
        <extend val="0"/>
        <outline val="0"/>
        <shadow val="0"/>
        <u val="none"/>
        <vertAlign val="baseline"/>
        <sz val="11"/>
        <color rgb="FF000000"/>
        <name val="Malgun Gothic"/>
        <family val="3"/>
        <charset val="129"/>
        <scheme val="none"/>
      </font>
      <alignment horizontal="center" vertical="center" textRotation="0" wrapText="0" indent="0" justifyLastLine="0" shrinkToFit="0" readingOrder="0"/>
    </dxf>
    <dxf>
      <font>
        <b val="0"/>
        <i val="0"/>
        <strike val="0"/>
        <condense val="0"/>
        <extend val="0"/>
        <outline val="0"/>
        <shadow val="0"/>
        <u val="none"/>
        <vertAlign val="baseline"/>
        <sz val="11"/>
        <color rgb="FF000000"/>
        <name val="Malgun Gothic"/>
        <family val="3"/>
        <charset val="129"/>
        <scheme val="none"/>
      </font>
      <alignment horizontal="center" vertical="center" textRotation="0" wrapText="0" indent="0" justifyLastLine="0" shrinkToFit="0" readingOrder="0"/>
    </dxf>
    <dxf>
      <font>
        <b val="0"/>
        <i val="0"/>
        <strike val="0"/>
        <condense val="0"/>
        <extend val="0"/>
        <outline val="0"/>
        <shadow val="0"/>
        <u val="none"/>
        <vertAlign val="baseline"/>
        <sz val="11"/>
        <color rgb="FF000000"/>
        <name val="Malgun Gothic"/>
        <family val="3"/>
        <charset val="129"/>
        <scheme val="none"/>
      </font>
      <alignment horizontal="center" vertical="center" textRotation="0" wrapText="0" indent="0" justifyLastLine="0" shrinkToFit="0" readingOrder="0"/>
    </dxf>
    <dxf>
      <alignment horizontal="general" vertical="center" textRotation="0" wrapText="0" indent="0" justifyLastLine="0" shrinkToFit="0" readingOrder="0"/>
    </dxf>
    <dxf>
      <font>
        <b val="0"/>
        <i val="0"/>
        <strike val="0"/>
        <condense val="0"/>
        <extend val="0"/>
        <outline val="0"/>
        <shadow val="0"/>
        <u val="none"/>
        <vertAlign val="baseline"/>
        <sz val="11"/>
        <color rgb="FF000000"/>
        <name val="Malgun Gothic"/>
        <family val="3"/>
        <charset val="129"/>
        <scheme val="none"/>
      </font>
      <numFmt numFmtId="185" formatCode="&quot;₩&quot;#,##0_);[Red]\(&quot;₩&quot;#,##0\)"/>
      <alignment horizontal="general" vertical="center" textRotation="0" wrapText="0" indent="0" justifyLastLine="0" shrinkToFit="0" readingOrder="0"/>
    </dxf>
    <dxf>
      <font>
        <b val="0"/>
        <i val="0"/>
        <strike val="0"/>
        <condense val="0"/>
        <extend val="0"/>
        <outline val="0"/>
        <shadow val="0"/>
        <u val="none"/>
        <vertAlign val="baseline"/>
        <sz val="11"/>
        <color rgb="FF000000"/>
        <name val="Malgun Gothic"/>
        <family val="3"/>
        <charset val="129"/>
        <scheme val="none"/>
      </font>
      <numFmt numFmtId="185" formatCode="&quot;₩&quot;#,##0_);[Red]\(&quot;₩&quot;#,##0\)"/>
      <alignment horizontal="general" vertical="center" textRotation="0" wrapText="0" indent="0" justifyLastLine="0" shrinkToFit="0" readingOrder="0"/>
    </dxf>
    <dxf>
      <font>
        <b val="0"/>
        <i val="0"/>
        <strike val="0"/>
        <condense val="0"/>
        <extend val="0"/>
        <outline val="0"/>
        <shadow val="0"/>
        <u val="none"/>
        <vertAlign val="baseline"/>
        <sz val="11"/>
        <color rgb="FF000000"/>
        <name val="Malgun Gothic"/>
        <family val="3"/>
        <charset val="129"/>
        <scheme val="none"/>
      </font>
      <numFmt numFmtId="19" formatCode="yyyy/mm/dd"/>
      <alignment horizontal="general" vertical="center" textRotation="0" wrapText="0" indent="0" justifyLastLine="0" shrinkToFit="0" readingOrder="0"/>
    </dxf>
    <dxf>
      <border outline="0">
        <top style="thin">
          <color rgb="FF000000"/>
        </top>
      </border>
    </dxf>
    <dxf>
      <font>
        <b val="0"/>
        <i val="0"/>
        <strike val="0"/>
        <condense val="0"/>
        <extend val="0"/>
        <outline val="0"/>
        <shadow val="0"/>
        <u val="none"/>
        <vertAlign val="baseline"/>
        <sz val="11"/>
        <color rgb="FF000000"/>
        <name val="Malgun Gothic"/>
        <family val="3"/>
        <charset val="129"/>
        <scheme val="none"/>
      </font>
      <alignment horizontal="center" vertical="center" textRotation="0" wrapText="0" indent="0" justifyLastLine="0" shrinkToFit="0" readingOrder="0"/>
    </dxf>
    <dxf>
      <border outline="0">
        <bottom style="thin">
          <color rgb="FF000000"/>
        </bottom>
      </border>
    </dxf>
    <dxf>
      <font>
        <b/>
        <i val="0"/>
        <strike val="0"/>
        <condense val="0"/>
        <extend val="0"/>
        <outline val="0"/>
        <shadow val="0"/>
        <u val="none"/>
        <vertAlign val="baseline"/>
        <sz val="11"/>
        <color rgb="FF000000"/>
        <name val="Malgun Gothic"/>
        <family val="3"/>
        <charset val="129"/>
        <scheme val="none"/>
      </font>
      <fill>
        <patternFill patternType="solid">
          <fgColor rgb="FFFFF2CC"/>
          <bgColor rgb="FFFFF2CC"/>
        </patternFill>
      </fill>
      <alignment horizontal="center" vertical="center" textRotation="0" wrapText="0" indent="0" justifyLastLine="0" shrinkToFit="0" readingOrder="0"/>
      <border diagonalUp="0" diagonalDown="0" outline="0">
        <left style="thin">
          <color rgb="FF000000"/>
        </left>
        <right style="thin">
          <color rgb="FF000000"/>
        </right>
        <top/>
        <bottom/>
      </border>
    </dxf>
    <dxf>
      <font>
        <b val="0"/>
        <i val="0"/>
        <strike val="0"/>
        <condense val="0"/>
        <extend val="0"/>
        <outline val="0"/>
        <shadow val="0"/>
        <u val="none"/>
        <vertAlign val="baseline"/>
        <sz val="11"/>
        <color rgb="FF000000"/>
        <name val="Malgun Gothic"/>
        <family val="3"/>
        <charset val="129"/>
        <scheme val="none"/>
      </font>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numFmt numFmtId="32" formatCode="_-&quot;₩&quot;* #,##0_-;\-&quot;₩&quot;* #,##0_-;_-&quot;₩&quot;*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numFmt numFmtId="182" formatCode="&quot;₩&quot;#,##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numFmt numFmtId="32" formatCode="_-&quot;₩&quot;* #,##0_-;\-&quot;₩&quot;* #,##0_-;_-&quot;₩&quot;*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numFmt numFmtId="32" formatCode="_-&quot;₩&quot;* #,##0_-;\-&quot;₩&quot;* #,##0_-;_-&quot;₩&quot;*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numFmt numFmtId="32" formatCode="_-&quot;₩&quot;* #,##0_-;\-&quot;₩&quot;* #,##0_-;_-&quot;₩&quot;*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numFmt numFmtId="32" formatCode="_-&quot;₩&quot;* #,##0_-;\-&quot;₩&quot;* #,##0_-;_-&quot;₩&quot;*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numFmt numFmtId="32" formatCode="_-&quot;₩&quot;* #,##0_-;\-&quot;₩&quot;* #,##0_-;_-&quot;₩&quot;*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numFmt numFmtId="176" formatCode="#,##0_ "/>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numFmt numFmtId="176" formatCode="#,##0_ "/>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numFmt numFmtId="32" formatCode="_-&quot;₩&quot;* #,##0_-;\-&quot;₩&quot;* #,##0_-;_-&quot;₩&quot;*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numFmt numFmtId="32" formatCode="_-&quot;₩&quot;* #,##0_-;\-&quot;₩&quot;* #,##0_-;_-&quot;₩&quot;*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numFmt numFmtId="32" formatCode="_-&quot;₩&quot;* #,##0_-;\-&quot;₩&quot;* #,##0_-;_-&quot;₩&quot;*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numFmt numFmtId="32" formatCode="_-&quot;₩&quot;* #,##0_-;\-&quot;₩&quot;* #,##0_-;_-&quot;₩&quot;*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fill>
        <patternFill patternType="solid">
          <fgColor rgb="FFBAFF1A"/>
          <bgColor rgb="FFBAFF1A"/>
        </patternFill>
      </fill>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000000"/>
        <name val="Malgun Gothic"/>
        <family val="3"/>
        <charset val="129"/>
        <scheme val="none"/>
      </font>
      <fill>
        <patternFill patternType="solid">
          <fgColor rgb="FFBAFF1A"/>
          <bgColor rgb="FFBAFF1A"/>
        </patternFill>
      </fill>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1"/>
        <color theme="0"/>
        <name val="Malgun Gothic"/>
        <family val="3"/>
        <charset val="129"/>
        <scheme val="none"/>
      </font>
      <fill>
        <patternFill patternType="solid">
          <fgColor rgb="FFFFFF00"/>
          <bgColor rgb="FF002060"/>
        </patternFill>
      </fill>
      <alignment horizontal="center" vertical="center" textRotation="0" wrapText="0" indent="0" justifyLastLine="0" shrinkToFit="0" readingOrder="0"/>
      <border diagonalUp="0" diagonalDown="0" outline="0">
        <left style="thin">
          <color indexed="64"/>
        </left>
        <right style="thin">
          <color indexed="64"/>
        </right>
        <top/>
        <bottom/>
      </border>
    </dxf>
    <dxf>
      <fill>
        <patternFill patternType="solid">
          <fgColor indexed="64"/>
          <bgColor theme="0"/>
        </patternFill>
      </fill>
      <alignment horizontal="left" vertical="bottom" textRotation="0" wrapText="0" indent="0" justifyLastLine="0" shrinkToFit="0" readingOrder="0"/>
    </dxf>
    <dxf>
      <numFmt numFmtId="19" formatCode="yyyy/mm/dd"/>
      <fill>
        <patternFill patternType="solid">
          <fgColor indexed="64"/>
          <bgColor theme="0"/>
        </patternFill>
      </fill>
    </dxf>
    <dxf>
      <font>
        <b/>
        <i val="0"/>
        <strike val="0"/>
        <condense val="0"/>
        <extend val="0"/>
        <outline val="0"/>
        <shadow val="0"/>
        <u val="none"/>
        <vertAlign val="baseline"/>
        <sz val="11"/>
        <color theme="0"/>
        <name val="Noto Sans KR"/>
        <family val="3"/>
        <charset val="129"/>
        <scheme val="none"/>
      </font>
      <fill>
        <patternFill patternType="solid">
          <fgColor indexed="64"/>
          <bgColor rgb="FF011F44"/>
        </patternFill>
      </fill>
      <alignment horizontal="center" vertical="bottom" textRotation="0" wrapText="0" indent="0" justifyLastLine="0" shrinkToFit="0" readingOrder="0"/>
    </dxf>
    <dxf>
      <fill>
        <patternFill patternType="solid">
          <fgColor indexed="64"/>
          <bgColor theme="0"/>
        </patternFill>
      </fill>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176" formatCode="#,##0_ "/>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rgb="FF000000"/>
        <name val="맑은 고딕"/>
        <family val="3"/>
        <charset val="129"/>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rgb="FF000000"/>
        <name val="맑은 고딕"/>
        <family val="3"/>
        <charset val="129"/>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19" formatCode="yyyy/mm/dd"/>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solid">
          <fgColor indexed="64"/>
          <bgColor theme="0"/>
        </patternFill>
      </fill>
      <alignment horizontal="center" vertical="center" textRotation="0" wrapText="0" indent="0" justifyLastLine="0" shrinkToFit="0" readingOrder="0"/>
    </dxf>
    <dxf>
      <border outline="0">
        <bottom style="thin">
          <color theme="4" tint="0.39997558519241921"/>
        </bottom>
      </border>
    </dxf>
    <dxf>
      <font>
        <b/>
        <i val="0"/>
        <strike val="0"/>
        <condense val="0"/>
        <extend val="0"/>
        <outline val="0"/>
        <shadow val="0"/>
        <u val="none"/>
        <vertAlign val="baseline"/>
        <sz val="11"/>
        <color rgb="FFFFFFFF"/>
        <name val="Carlito"/>
        <scheme val="none"/>
      </font>
      <fill>
        <patternFill patternType="solid">
          <fgColor indexed="64"/>
          <bgColor rgb="FF011F44"/>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Noto Sans KR"/>
        <family val="3"/>
        <charset val="129"/>
        <scheme val="none"/>
      </font>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auto="1"/>
        <name val="Noto Sans KR"/>
        <family val="3"/>
        <charset val="129"/>
        <scheme val="none"/>
      </font>
      <numFmt numFmtId="176" formatCode="#,##0_ "/>
      <fill>
        <patternFill patternType="solid">
          <fgColor indexed="64"/>
          <bgColor theme="0"/>
        </patternFill>
      </fill>
    </dxf>
    <dxf>
      <font>
        <b val="0"/>
        <i val="0"/>
        <strike val="0"/>
        <condense val="0"/>
        <extend val="0"/>
        <outline val="0"/>
        <shadow val="0"/>
        <u val="none"/>
        <vertAlign val="baseline"/>
        <sz val="11"/>
        <color auto="1"/>
        <name val="Noto Sans KR"/>
        <family val="3"/>
        <charset val="129"/>
        <scheme val="none"/>
      </font>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auto="1"/>
        <name val="Noto Sans KR"/>
        <family val="3"/>
        <charset val="129"/>
        <scheme val="none"/>
      </font>
      <numFmt numFmtId="32" formatCode="_-&quot;₩&quot;* #,##0_-;\-&quot;₩&quot;* #,##0_-;_-&quot;₩&quot;* &quot;-&quot;_-;_-@_-"/>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auto="1"/>
        <name val="Noto Sans KR"/>
        <family val="3"/>
        <charset val="129"/>
        <scheme val="none"/>
      </font>
      <numFmt numFmtId="177" formatCode="0_ "/>
      <fill>
        <patternFill patternType="solid">
          <fgColor indexed="64"/>
          <bgColor theme="0"/>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Noto Sans KR"/>
        <family val="3"/>
        <charset val="129"/>
        <scheme val="none"/>
      </font>
      <numFmt numFmtId="177" formatCode="0_ "/>
      <fill>
        <patternFill patternType="solid">
          <fgColor indexed="64"/>
          <bgColor theme="0"/>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Noto Sans KR"/>
        <family val="3"/>
        <charset val="129"/>
        <scheme val="none"/>
      </font>
      <numFmt numFmtId="176" formatCode="#,##0_ "/>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auto="1"/>
        <name val="Noto Sans KR"/>
        <family val="3"/>
        <charset val="129"/>
        <scheme val="none"/>
      </font>
      <numFmt numFmtId="176" formatCode="#,##0_ "/>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auto="1"/>
        <name val="Noto Sans KR"/>
        <family val="3"/>
        <charset val="129"/>
        <scheme val="none"/>
      </font>
      <numFmt numFmtId="176" formatCode="#,##0_ "/>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auto="1"/>
        <name val="Noto Sans KR"/>
        <family val="3"/>
        <charset val="129"/>
        <scheme val="none"/>
      </font>
      <numFmt numFmtId="176" formatCode="#,##0_ "/>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auto="1"/>
        <name val="Noto Sans KR"/>
        <family val="3"/>
        <charset val="129"/>
        <scheme val="none"/>
      </font>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auto="1"/>
        <name val="Noto Sans KR"/>
        <family val="3"/>
        <charset val="129"/>
        <scheme val="none"/>
      </font>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auto="1"/>
        <name val="Noto Sans KR"/>
        <family val="3"/>
        <charset val="129"/>
        <scheme val="none"/>
      </font>
      <fill>
        <patternFill patternType="solid">
          <fgColor indexed="64"/>
          <bgColor theme="0"/>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Noto Sans KR"/>
        <family val="3"/>
        <charset val="129"/>
        <scheme val="none"/>
      </font>
      <numFmt numFmtId="19" formatCode="yyyy/mm/dd"/>
      <fill>
        <patternFill patternType="solid">
          <fgColor indexed="64"/>
          <bgColor theme="0"/>
        </patternFill>
      </fill>
      <alignment horizontal="general" vertical="center" textRotation="0" wrapText="0" indent="0" justifyLastLine="0" shrinkToFit="0" readingOrder="0"/>
    </dxf>
    <dxf>
      <font>
        <b/>
        <i val="0"/>
        <strike val="0"/>
        <condense val="0"/>
        <extend val="0"/>
        <outline val="0"/>
        <shadow val="0"/>
        <u val="none"/>
        <vertAlign val="baseline"/>
        <sz val="11"/>
        <color rgb="FFFFFFFF"/>
        <name val="Noto Sans KR"/>
        <family val="3"/>
        <charset val="129"/>
        <scheme val="none"/>
      </font>
      <fill>
        <patternFill patternType="solid">
          <fgColor indexed="64"/>
          <bgColor rgb="FF011F44"/>
        </patternFill>
      </fill>
      <alignment horizontal="center" vertical="center" textRotation="0" wrapText="1" indent="0" justifyLastLine="0" shrinkToFit="0" readingOrder="0"/>
    </dxf>
  </dxfs>
  <tableStyles count="0" defaultTableStyle="TableStyleMedium2" defaultPivotStyle="PivotStyleLight16"/>
  <colors>
    <mruColors>
      <color rgb="FFFFCCCC"/>
      <color rgb="FFFFE7E7"/>
      <color rgb="FFFF7C80"/>
      <color rgb="FF002060"/>
      <color rgb="FF011F44"/>
      <color rgb="FFFF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microsoft.com/office/2006/relationships/vbaProject" Target="vbaProject.bin"/><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ysClr val="windowText" lastClr="000000"/>
                </a:solidFill>
                <a:latin typeface="Noto Sans KR Black" panose="020B0200000000000000" pitchFamily="50" charset="-127"/>
                <a:ea typeface="Noto Sans KR Black" panose="020B0200000000000000" pitchFamily="50" charset="-127"/>
                <a:cs typeface="+mn-cs"/>
              </a:defRPr>
            </a:pPr>
            <a:r>
              <a:rPr lang="ko-KR" altLang="en-US" sz="2500" b="1">
                <a:solidFill>
                  <a:sysClr val="windowText" lastClr="000000"/>
                </a:solidFill>
                <a:latin typeface="Noto Sans KR Black" panose="020B0200000000000000" pitchFamily="50" charset="-127"/>
                <a:ea typeface="Noto Sans KR Black" panose="020B0200000000000000" pitchFamily="50" charset="-127"/>
              </a:rPr>
              <a:t>상품 가격 비교</a:t>
            </a:r>
            <a:r>
              <a:rPr lang="en-US" altLang="ko-KR" sz="2500" b="1">
                <a:solidFill>
                  <a:sysClr val="windowText" lastClr="000000"/>
                </a:solidFill>
                <a:latin typeface="Noto Sans KR Black" panose="020B0200000000000000" pitchFamily="50" charset="-127"/>
                <a:ea typeface="Noto Sans KR Black" panose="020B0200000000000000" pitchFamily="50" charset="-127"/>
              </a:rPr>
              <a:t>(</a:t>
            </a:r>
            <a:r>
              <a:rPr lang="ko-KR" altLang="en-US" sz="2500" b="1">
                <a:solidFill>
                  <a:sysClr val="windowText" lastClr="000000"/>
                </a:solidFill>
                <a:latin typeface="Noto Sans KR Black" panose="020B0200000000000000" pitchFamily="50" charset="-127"/>
                <a:ea typeface="Noto Sans KR Black" panose="020B0200000000000000" pitchFamily="50" charset="-127"/>
              </a:rPr>
              <a:t>최근 </a:t>
            </a:r>
            <a:r>
              <a:rPr lang="en-US" altLang="ko-KR" sz="2500" b="1">
                <a:solidFill>
                  <a:sysClr val="windowText" lastClr="000000"/>
                </a:solidFill>
                <a:latin typeface="Noto Sans KR Black" panose="020B0200000000000000" pitchFamily="50" charset="-127"/>
                <a:ea typeface="Noto Sans KR Black" panose="020B0200000000000000" pitchFamily="50" charset="-127"/>
              </a:rPr>
              <a:t>7</a:t>
            </a:r>
            <a:r>
              <a:rPr lang="ko-KR" altLang="en-US" sz="2500" b="1">
                <a:solidFill>
                  <a:sysClr val="windowText" lastClr="000000"/>
                </a:solidFill>
                <a:latin typeface="Noto Sans KR Black" panose="020B0200000000000000" pitchFamily="50" charset="-127"/>
                <a:ea typeface="Noto Sans KR Black" panose="020B0200000000000000" pitchFamily="50" charset="-127"/>
              </a:rPr>
              <a:t>일</a:t>
            </a:r>
            <a:r>
              <a:rPr lang="en-US" altLang="ko-KR" sz="2500" b="1">
                <a:solidFill>
                  <a:sysClr val="windowText" lastClr="000000"/>
                </a:solidFill>
                <a:latin typeface="Noto Sans KR Black" panose="020B0200000000000000" pitchFamily="50" charset="-127"/>
                <a:ea typeface="Noto Sans KR Black" panose="020B0200000000000000" pitchFamily="50" charset="-127"/>
              </a:rPr>
              <a:t>)</a:t>
            </a:r>
            <a:endParaRPr lang="ko-KR" altLang="en-US" sz="2500" b="1">
              <a:solidFill>
                <a:sysClr val="windowText" lastClr="000000"/>
              </a:solidFill>
              <a:latin typeface="Noto Sans KR Black" panose="020B0200000000000000" pitchFamily="50" charset="-127"/>
              <a:ea typeface="Noto Sans KR Black" panose="020B0200000000000000" pitchFamily="50" charset="-127"/>
            </a:endParaRPr>
          </a:p>
        </c:rich>
      </c:tx>
      <c:overlay val="0"/>
      <c:spPr>
        <a:noFill/>
        <a:ln>
          <a:noFill/>
        </a:ln>
        <a:effectLst/>
      </c:spPr>
      <c:txPr>
        <a:bodyPr rot="0" spcFirstLastPara="1" vertOverflow="ellipsis" vert="horz" wrap="square" anchor="ctr" anchorCtr="1"/>
        <a:lstStyle/>
        <a:p>
          <a:pPr>
            <a:defRPr sz="1800" b="1" i="0" u="none" strike="noStrike" kern="1200" spc="0" baseline="0">
              <a:solidFill>
                <a:sysClr val="windowText" lastClr="000000"/>
              </a:solidFill>
              <a:latin typeface="Noto Sans KR Black" panose="020B0200000000000000" pitchFamily="50" charset="-127"/>
              <a:ea typeface="Noto Sans KR Black" panose="020B0200000000000000" pitchFamily="50" charset="-127"/>
              <a:cs typeface="+mn-cs"/>
            </a:defRPr>
          </a:pPr>
          <a:endParaRPr lang="ko-KR"/>
        </a:p>
      </c:txPr>
    </c:title>
    <c:autoTitleDeleted val="0"/>
    <c:plotArea>
      <c:layout/>
      <c:lineChart>
        <c:grouping val="standard"/>
        <c:varyColors val="0"/>
        <c:ser>
          <c:idx val="0"/>
          <c:order val="0"/>
          <c:tx>
            <c:strRef>
              <c:f>출력!$D$6:$D$7</c:f>
              <c:strCache>
                <c:ptCount val="2"/>
                <c:pt idx="0">
                  <c:v>지레인</c:v>
                </c:pt>
              </c:strCache>
            </c:strRef>
          </c:tx>
          <c:spPr>
            <a:ln w="28575" cap="rnd">
              <a:solidFill>
                <a:srgbClr val="0070C0"/>
              </a:solidFill>
              <a:round/>
            </a:ln>
            <a:effectLst/>
          </c:spPr>
          <c:marker>
            <c:symbol val="circle"/>
            <c:size val="6"/>
            <c:spPr>
              <a:solidFill>
                <a:schemeClr val="accent1"/>
              </a:solidFill>
              <a:ln w="9525">
                <a:solidFill>
                  <a:schemeClr val="accent1"/>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2060"/>
                    </a:solidFill>
                    <a:latin typeface="Noto Sans KR" panose="020B0200000000000000" pitchFamily="50" charset="-127"/>
                    <a:ea typeface="Noto Sans KR" panose="020B0200000000000000" pitchFamily="50" charset="-127"/>
                    <a:cs typeface="+mn-cs"/>
                  </a:defRPr>
                </a:pPr>
                <a:endParaRPr lang="ko-KR"/>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출력!$C$8:$C$13</c:f>
              <c:numCache>
                <c:formatCode>m\/d</c:formatCode>
                <c:ptCount val="6"/>
                <c:pt idx="0">
                  <c:v>46176</c:v>
                </c:pt>
                <c:pt idx="1">
                  <c:v>46177</c:v>
                </c:pt>
                <c:pt idx="2">
                  <c:v>46178</c:v>
                </c:pt>
                <c:pt idx="3">
                  <c:v>46179</c:v>
                </c:pt>
                <c:pt idx="4">
                  <c:v>46180</c:v>
                </c:pt>
                <c:pt idx="5">
                  <c:v>46181</c:v>
                </c:pt>
              </c:numCache>
            </c:numRef>
          </c:cat>
          <c:val>
            <c:numRef>
              <c:f>출력!$D$8:$D$13</c:f>
              <c:numCache>
                <c:formatCode>#,##0_ </c:formatCode>
                <c:ptCount val="6"/>
                <c:pt idx="0">
                  <c:v>0</c:v>
                </c:pt>
                <c:pt idx="1">
                  <c:v>0</c:v>
                </c:pt>
                <c:pt idx="2">
                  <c:v>0</c:v>
                </c:pt>
                <c:pt idx="3">
                  <c:v>0</c:v>
                </c:pt>
                <c:pt idx="4">
                  <c:v>0</c:v>
                </c:pt>
                <c:pt idx="5">
                  <c:v>20410</c:v>
                </c:pt>
              </c:numCache>
            </c:numRef>
          </c:val>
          <c:smooth val="0"/>
          <c:extLst>
            <c:ext xmlns:c16="http://schemas.microsoft.com/office/drawing/2014/chart" uri="{C3380CC4-5D6E-409C-BE32-E72D297353CC}">
              <c16:uniqueId val="{00000000-D98E-42E7-87D0-7744DFFC92E3}"/>
            </c:ext>
          </c:extLst>
        </c:ser>
        <c:ser>
          <c:idx val="1"/>
          <c:order val="1"/>
          <c:tx>
            <c:strRef>
              <c:f>출력!$E$6:$E$7</c:f>
              <c:strCache>
                <c:ptCount val="2"/>
                <c:pt idx="0">
                  <c:v>경쟁사</c:v>
                </c:pt>
              </c:strCache>
            </c:strRef>
          </c:tx>
          <c:spPr>
            <a:ln w="28575" cap="rnd">
              <a:solidFill>
                <a:srgbClr val="C00000"/>
              </a:solidFill>
              <a:round/>
            </a:ln>
            <a:effectLst/>
          </c:spPr>
          <c:marker>
            <c:symbol val="triangle"/>
            <c:size val="7"/>
            <c:spPr>
              <a:solidFill>
                <a:srgbClr val="C00000"/>
              </a:solidFill>
              <a:ln w="9525">
                <a:no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C00000"/>
                    </a:solidFill>
                    <a:latin typeface="Noto Sans KR" panose="020B0200000000000000" pitchFamily="50" charset="-127"/>
                    <a:ea typeface="Noto Sans KR" panose="020B0200000000000000" pitchFamily="50" charset="-127"/>
                    <a:cs typeface="+mn-cs"/>
                  </a:defRPr>
                </a:pPr>
                <a:endParaRPr lang="ko-KR"/>
              </a:p>
            </c:txPr>
            <c:dLblPos val="l"/>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출력!$C$8:$C$13</c:f>
              <c:numCache>
                <c:formatCode>m\/d</c:formatCode>
                <c:ptCount val="6"/>
                <c:pt idx="0">
                  <c:v>46176</c:v>
                </c:pt>
                <c:pt idx="1">
                  <c:v>46177</c:v>
                </c:pt>
                <c:pt idx="2">
                  <c:v>46178</c:v>
                </c:pt>
                <c:pt idx="3">
                  <c:v>46179</c:v>
                </c:pt>
                <c:pt idx="4">
                  <c:v>46180</c:v>
                </c:pt>
                <c:pt idx="5">
                  <c:v>46181</c:v>
                </c:pt>
              </c:numCache>
            </c:numRef>
          </c:cat>
          <c:val>
            <c:numRef>
              <c:f>출력!$E$8:$E$13</c:f>
              <c:numCache>
                <c:formatCode>#,##0_ </c:formatCode>
                <c:ptCount val="6"/>
                <c:pt idx="0">
                  <c:v>0</c:v>
                </c:pt>
                <c:pt idx="1">
                  <c:v>0</c:v>
                </c:pt>
                <c:pt idx="2">
                  <c:v>0</c:v>
                </c:pt>
                <c:pt idx="3">
                  <c:v>0</c:v>
                </c:pt>
                <c:pt idx="4">
                  <c:v>0</c:v>
                </c:pt>
                <c:pt idx="5">
                  <c:v>20500</c:v>
                </c:pt>
              </c:numCache>
            </c:numRef>
          </c:val>
          <c:smooth val="0"/>
          <c:extLst>
            <c:ext xmlns:c16="http://schemas.microsoft.com/office/drawing/2014/chart" uri="{C3380CC4-5D6E-409C-BE32-E72D297353CC}">
              <c16:uniqueId val="{00000001-D98E-42E7-87D0-7744DFFC92E3}"/>
            </c:ext>
          </c:extLst>
        </c:ser>
        <c:dLbls>
          <c:dLblPos val="t"/>
          <c:showLegendKey val="0"/>
          <c:showVal val="1"/>
          <c:showCatName val="0"/>
          <c:showSerName val="0"/>
          <c:showPercent val="0"/>
          <c:showBubbleSize val="0"/>
        </c:dLbls>
        <c:marker val="1"/>
        <c:smooth val="0"/>
        <c:axId val="125989743"/>
        <c:axId val="125985423"/>
      </c:lineChart>
      <c:dateAx>
        <c:axId val="125989743"/>
        <c:scaling>
          <c:orientation val="minMax"/>
        </c:scaling>
        <c:delete val="0"/>
        <c:axPos val="b"/>
        <c:numFmt formatCode="m\/d"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crossAx val="125985423"/>
        <c:crosses val="autoZero"/>
        <c:auto val="1"/>
        <c:lblOffset val="100"/>
        <c:baseTimeUnit val="days"/>
      </c:dateAx>
      <c:valAx>
        <c:axId val="125985423"/>
        <c:scaling>
          <c:orientation val="minMax"/>
        </c:scaling>
        <c:delete val="0"/>
        <c:axPos val="l"/>
        <c:majorGridlines>
          <c:spPr>
            <a:ln w="9525" cap="flat" cmpd="sng" algn="ctr">
              <a:solidFill>
                <a:schemeClr val="tx1">
                  <a:lumMod val="15000"/>
                  <a:lumOff val="85000"/>
                </a:schemeClr>
              </a:solidFill>
              <a:round/>
            </a:ln>
            <a:effectLst/>
          </c:spPr>
        </c:majorGridlines>
        <c:numFmt formatCode="#,##0_ "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crossAx val="125989743"/>
        <c:crosses val="autoZero"/>
        <c:crossBetween val="between"/>
      </c:valAx>
      <c:spPr>
        <a:noFill/>
        <a:ln>
          <a:noFill/>
        </a:ln>
        <a:effectLst/>
      </c:spPr>
    </c:plotArea>
    <c:legend>
      <c:legendPos val="tr"/>
      <c:legendEntry>
        <c:idx val="0"/>
        <c:txPr>
          <a:bodyPr rot="0" spcFirstLastPara="1" vertOverflow="ellipsis" vert="horz" wrap="square" anchor="ctr" anchorCtr="1"/>
          <a:lstStyle/>
          <a:p>
            <a:pPr>
              <a:defRPr sz="1100" b="1" i="0" u="none" strike="noStrike" kern="1200" baseline="0">
                <a:solidFill>
                  <a:srgbClr val="002060"/>
                </a:solidFill>
                <a:latin typeface="Noto Sans KR" panose="020B0200000000000000" pitchFamily="50" charset="-127"/>
                <a:ea typeface="Noto Sans KR" panose="020B0200000000000000" pitchFamily="50" charset="-127"/>
                <a:cs typeface="+mn-cs"/>
              </a:defRPr>
            </a:pPr>
            <a:endParaRPr lang="ko-KR"/>
          </a:p>
        </c:txPr>
      </c:legendEntry>
      <c:legendEntry>
        <c:idx val="1"/>
        <c:txPr>
          <a:bodyPr rot="0" spcFirstLastPara="1" vertOverflow="ellipsis" vert="horz" wrap="square" anchor="ctr" anchorCtr="1"/>
          <a:lstStyle/>
          <a:p>
            <a:pPr>
              <a:defRPr sz="1100" b="1" i="0" u="none" strike="noStrike" kern="1200" baseline="0">
                <a:solidFill>
                  <a:srgbClr val="C00000"/>
                </a:solidFill>
                <a:latin typeface="Noto Sans KR" panose="020B0200000000000000" pitchFamily="50" charset="-127"/>
                <a:ea typeface="Noto Sans KR" panose="020B0200000000000000" pitchFamily="50" charset="-127"/>
                <a:cs typeface="+mn-cs"/>
              </a:defRPr>
            </a:pPr>
            <a:endParaRPr lang="ko-KR"/>
          </a:p>
        </c:txPr>
      </c:legendEntry>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legend>
    <c:plotVisOnly val="1"/>
    <c:dispBlanksAs val="gap"/>
    <c:showDLblsOverMax val="0"/>
  </c:chart>
  <c:spPr>
    <a:noFill/>
    <a:ln w="9525" cap="flat" cmpd="sng" algn="ctr">
      <a:no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solidFill>
                <a:latin typeface="Noto Sans KR Black" panose="020B0200000000000000" pitchFamily="50" charset="-127"/>
                <a:ea typeface="Noto Sans KR Black" panose="020B0200000000000000" pitchFamily="50" charset="-127"/>
                <a:cs typeface="+mn-cs"/>
              </a:defRPr>
            </a:pPr>
            <a:r>
              <a:rPr lang="ko-KR" altLang="en-US" sz="2500">
                <a:solidFill>
                  <a:schemeClr val="tx1"/>
                </a:solidFill>
                <a:latin typeface="Noto Sans KR Black" panose="020B0200000000000000" pitchFamily="50" charset="-127"/>
                <a:ea typeface="Noto Sans KR Black" panose="020B0200000000000000" pitchFamily="50" charset="-127"/>
              </a:rPr>
              <a:t>키워드 순위</a:t>
            </a:r>
            <a:r>
              <a:rPr lang="ko-KR" altLang="en-US" sz="2500" baseline="0">
                <a:solidFill>
                  <a:schemeClr val="tx1"/>
                </a:solidFill>
                <a:latin typeface="Noto Sans KR Black" panose="020B0200000000000000" pitchFamily="50" charset="-127"/>
                <a:ea typeface="Noto Sans KR Black" panose="020B0200000000000000" pitchFamily="50" charset="-127"/>
              </a:rPr>
              <a:t> 비교</a:t>
            </a:r>
            <a:r>
              <a:rPr lang="en-US" altLang="ko-KR" sz="2500" baseline="0">
                <a:solidFill>
                  <a:schemeClr val="tx1"/>
                </a:solidFill>
                <a:latin typeface="Noto Sans KR Black" panose="020B0200000000000000" pitchFamily="50" charset="-127"/>
                <a:ea typeface="Noto Sans KR Black" panose="020B0200000000000000" pitchFamily="50" charset="-127"/>
              </a:rPr>
              <a:t>(</a:t>
            </a:r>
            <a:r>
              <a:rPr lang="ko-KR" altLang="en-US" sz="2500" baseline="0">
                <a:solidFill>
                  <a:schemeClr val="tx1"/>
                </a:solidFill>
                <a:latin typeface="Noto Sans KR Black" panose="020B0200000000000000" pitchFamily="50" charset="-127"/>
                <a:ea typeface="Noto Sans KR Black" panose="020B0200000000000000" pitchFamily="50" charset="-127"/>
              </a:rPr>
              <a:t>최근 </a:t>
            </a:r>
            <a:r>
              <a:rPr lang="en-US" altLang="ko-KR" sz="2500" baseline="0">
                <a:solidFill>
                  <a:schemeClr val="tx1"/>
                </a:solidFill>
                <a:latin typeface="Noto Sans KR Black" panose="020B0200000000000000" pitchFamily="50" charset="-127"/>
                <a:ea typeface="Noto Sans KR Black" panose="020B0200000000000000" pitchFamily="50" charset="-127"/>
              </a:rPr>
              <a:t>7</a:t>
            </a:r>
            <a:r>
              <a:rPr lang="ko-KR" altLang="en-US" sz="2500" baseline="0">
                <a:solidFill>
                  <a:schemeClr val="tx1"/>
                </a:solidFill>
                <a:latin typeface="Noto Sans KR Black" panose="020B0200000000000000" pitchFamily="50" charset="-127"/>
                <a:ea typeface="Noto Sans KR Black" panose="020B0200000000000000" pitchFamily="50" charset="-127"/>
              </a:rPr>
              <a:t>일</a:t>
            </a:r>
            <a:r>
              <a:rPr lang="en-US" altLang="ko-KR" sz="2500" baseline="0">
                <a:solidFill>
                  <a:schemeClr val="tx1"/>
                </a:solidFill>
                <a:latin typeface="Noto Sans KR Black" panose="020B0200000000000000" pitchFamily="50" charset="-127"/>
                <a:ea typeface="Noto Sans KR Black" panose="020B0200000000000000" pitchFamily="50" charset="-127"/>
              </a:rPr>
              <a:t>)</a:t>
            </a:r>
            <a:endParaRPr lang="ko-KR" altLang="en-US" sz="2500">
              <a:solidFill>
                <a:schemeClr val="tx1"/>
              </a:solidFill>
              <a:latin typeface="Noto Sans KR Black" panose="020B0200000000000000" pitchFamily="50" charset="-127"/>
              <a:ea typeface="Noto Sans KR Black" panose="020B0200000000000000" pitchFamily="50" charset="-127"/>
            </a:endParaRPr>
          </a:p>
        </c:rich>
      </c:tx>
      <c:layout>
        <c:manualLayout>
          <c:xMode val="edge"/>
          <c:yMode val="edge"/>
          <c:x val="0.24360083030918023"/>
          <c:y val="1.5007362324531264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solidFill>
              <a:latin typeface="Noto Sans KR Black" panose="020B0200000000000000" pitchFamily="50" charset="-127"/>
              <a:ea typeface="Noto Sans KR Black" panose="020B0200000000000000" pitchFamily="50" charset="-127"/>
              <a:cs typeface="+mn-cs"/>
            </a:defRPr>
          </a:pPr>
          <a:endParaRPr lang="ko-KR"/>
        </a:p>
      </c:txPr>
    </c:title>
    <c:autoTitleDeleted val="0"/>
    <c:plotArea>
      <c:layout/>
      <c:lineChart>
        <c:grouping val="standard"/>
        <c:varyColors val="0"/>
        <c:ser>
          <c:idx val="0"/>
          <c:order val="0"/>
          <c:tx>
            <c:strRef>
              <c:f>출력!$H$6:$H$7</c:f>
              <c:strCache>
                <c:ptCount val="2"/>
                <c:pt idx="0">
                  <c:v>지레인</c:v>
                </c:pt>
              </c:strCache>
            </c:strRef>
          </c:tx>
          <c:spPr>
            <a:ln w="28575" cap="rnd">
              <a:solidFill>
                <a:srgbClr val="0070C0"/>
              </a:solidFill>
              <a:round/>
            </a:ln>
            <a:effectLst/>
          </c:spPr>
          <c:marker>
            <c:symbol val="circle"/>
            <c:size val="6"/>
            <c:spPr>
              <a:solidFill>
                <a:srgbClr val="0070C0"/>
              </a:solidFill>
              <a:ln w="9525">
                <a:solidFill>
                  <a:schemeClr val="accent1"/>
                </a:solidFill>
              </a:ln>
              <a:effectLst/>
            </c:spPr>
          </c:marker>
          <c:dPt>
            <c:idx val="3"/>
            <c:marker>
              <c:symbol val="circle"/>
              <c:size val="10"/>
              <c:spPr>
                <a:solidFill>
                  <a:srgbClr val="0070C0"/>
                </a:solidFill>
                <a:ln w="9525">
                  <a:solidFill>
                    <a:schemeClr val="accent1"/>
                  </a:solidFill>
                </a:ln>
                <a:effectLst/>
              </c:spPr>
            </c:marker>
            <c:bubble3D val="0"/>
            <c:extLst>
              <c:ext xmlns:c16="http://schemas.microsoft.com/office/drawing/2014/chart" uri="{C3380CC4-5D6E-409C-BE32-E72D297353CC}">
                <c16:uniqueId val="{00000002-CE90-4542-9F5E-86AD24D14FE8}"/>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2060"/>
                    </a:solidFill>
                    <a:latin typeface="Noto Sans KR" panose="020B0200000000000000" pitchFamily="50" charset="-127"/>
                    <a:ea typeface="Noto Sans KR" panose="020B0200000000000000" pitchFamily="50" charset="-127"/>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출력!$G$8:$G$13</c:f>
              <c:numCache>
                <c:formatCode>m\/d</c:formatCode>
                <c:ptCount val="6"/>
                <c:pt idx="0">
                  <c:v>46176</c:v>
                </c:pt>
                <c:pt idx="1">
                  <c:v>46177</c:v>
                </c:pt>
                <c:pt idx="2">
                  <c:v>46178</c:v>
                </c:pt>
                <c:pt idx="3">
                  <c:v>46179</c:v>
                </c:pt>
                <c:pt idx="4">
                  <c:v>46180</c:v>
                </c:pt>
                <c:pt idx="5">
                  <c:v>46181</c:v>
                </c:pt>
              </c:numCache>
            </c:numRef>
          </c:cat>
          <c:val>
            <c:numRef>
              <c:f>출력!$H$8:$H$13</c:f>
              <c:numCache>
                <c:formatCode>#,##0_ </c:formatCode>
                <c:ptCount val="6"/>
                <c:pt idx="0">
                  <c:v>0</c:v>
                </c:pt>
                <c:pt idx="1">
                  <c:v>0</c:v>
                </c:pt>
                <c:pt idx="2">
                  <c:v>0</c:v>
                </c:pt>
                <c:pt idx="3">
                  <c:v>0</c:v>
                </c:pt>
                <c:pt idx="4">
                  <c:v>0</c:v>
                </c:pt>
                <c:pt idx="5">
                  <c:v>40</c:v>
                </c:pt>
              </c:numCache>
            </c:numRef>
          </c:val>
          <c:smooth val="0"/>
          <c:extLst>
            <c:ext xmlns:c16="http://schemas.microsoft.com/office/drawing/2014/chart" uri="{C3380CC4-5D6E-409C-BE32-E72D297353CC}">
              <c16:uniqueId val="{00000000-CE90-4542-9F5E-86AD24D14FE8}"/>
            </c:ext>
          </c:extLst>
        </c:ser>
        <c:ser>
          <c:idx val="1"/>
          <c:order val="1"/>
          <c:tx>
            <c:strRef>
              <c:f>출력!$I$6:$I$7</c:f>
              <c:strCache>
                <c:ptCount val="2"/>
                <c:pt idx="0">
                  <c:v>경쟁사</c:v>
                </c:pt>
              </c:strCache>
            </c:strRef>
          </c:tx>
          <c:spPr>
            <a:ln w="28575" cap="rnd">
              <a:solidFill>
                <a:srgbClr val="C00000"/>
              </a:solidFill>
              <a:round/>
            </a:ln>
            <a:effectLst/>
          </c:spPr>
          <c:marker>
            <c:symbol val="triangle"/>
            <c:size val="10"/>
            <c:spPr>
              <a:solidFill>
                <a:srgbClr val="C00000"/>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C00000"/>
                    </a:solidFill>
                    <a:latin typeface="Noto Sans KR" panose="020B0200000000000000" pitchFamily="50" charset="-127"/>
                    <a:ea typeface="Noto Sans KR" panose="020B0200000000000000" pitchFamily="50" charset="-127"/>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출력!$G$8:$G$13</c:f>
              <c:numCache>
                <c:formatCode>m\/d</c:formatCode>
                <c:ptCount val="6"/>
                <c:pt idx="0">
                  <c:v>46176</c:v>
                </c:pt>
                <c:pt idx="1">
                  <c:v>46177</c:v>
                </c:pt>
                <c:pt idx="2">
                  <c:v>46178</c:v>
                </c:pt>
                <c:pt idx="3">
                  <c:v>46179</c:v>
                </c:pt>
                <c:pt idx="4">
                  <c:v>46180</c:v>
                </c:pt>
                <c:pt idx="5">
                  <c:v>46181</c:v>
                </c:pt>
              </c:numCache>
            </c:numRef>
          </c:cat>
          <c:val>
            <c:numRef>
              <c:f>출력!$I$8:$I$13</c:f>
              <c:numCache>
                <c:formatCode>#,##0_ </c:formatCode>
                <c:ptCount val="6"/>
                <c:pt idx="0">
                  <c:v>0</c:v>
                </c:pt>
                <c:pt idx="1">
                  <c:v>0</c:v>
                </c:pt>
                <c:pt idx="2">
                  <c:v>0</c:v>
                </c:pt>
                <c:pt idx="3">
                  <c:v>0</c:v>
                </c:pt>
                <c:pt idx="4">
                  <c:v>0</c:v>
                </c:pt>
                <c:pt idx="5">
                  <c:v>27</c:v>
                </c:pt>
              </c:numCache>
            </c:numRef>
          </c:val>
          <c:smooth val="0"/>
          <c:extLst>
            <c:ext xmlns:c16="http://schemas.microsoft.com/office/drawing/2014/chart" uri="{C3380CC4-5D6E-409C-BE32-E72D297353CC}">
              <c16:uniqueId val="{00000001-CE90-4542-9F5E-86AD24D14FE8}"/>
            </c:ext>
          </c:extLst>
        </c:ser>
        <c:dLbls>
          <c:dLblPos val="t"/>
          <c:showLegendKey val="0"/>
          <c:showVal val="1"/>
          <c:showCatName val="0"/>
          <c:showSerName val="0"/>
          <c:showPercent val="0"/>
          <c:showBubbleSize val="0"/>
        </c:dLbls>
        <c:marker val="1"/>
        <c:smooth val="0"/>
        <c:axId val="1998518047"/>
        <c:axId val="1998515167"/>
      </c:lineChart>
      <c:dateAx>
        <c:axId val="1998518047"/>
        <c:scaling>
          <c:orientation val="minMax"/>
        </c:scaling>
        <c:delete val="0"/>
        <c:axPos val="b"/>
        <c:numFmt formatCode="m\/d"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crossAx val="1998515167"/>
        <c:crosses val="autoZero"/>
        <c:auto val="1"/>
        <c:lblOffset val="100"/>
        <c:baseTimeUnit val="days"/>
      </c:dateAx>
      <c:valAx>
        <c:axId val="1998515167"/>
        <c:scaling>
          <c:orientation val="minMax"/>
        </c:scaling>
        <c:delete val="0"/>
        <c:axPos val="l"/>
        <c:majorGridlines>
          <c:spPr>
            <a:ln w="9525" cap="flat" cmpd="sng" algn="ctr">
              <a:solidFill>
                <a:schemeClr val="tx1">
                  <a:lumMod val="15000"/>
                  <a:lumOff val="85000"/>
                </a:schemeClr>
              </a:solidFill>
              <a:round/>
            </a:ln>
            <a:effectLst/>
          </c:spPr>
        </c:majorGridlines>
        <c:numFmt formatCode="#,##0_ "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crossAx val="1998518047"/>
        <c:crosses val="autoZero"/>
        <c:crossBetween val="between"/>
      </c:valAx>
      <c:spPr>
        <a:noFill/>
        <a:ln>
          <a:noFill/>
        </a:ln>
        <a:effectLst/>
      </c:spPr>
    </c:plotArea>
    <c:legend>
      <c:legendPos val="tr"/>
      <c:legendEntry>
        <c:idx val="0"/>
        <c:txPr>
          <a:bodyPr rot="0" spcFirstLastPara="1" vertOverflow="ellipsis" vert="horz" wrap="square" anchor="ctr" anchorCtr="1"/>
          <a:lstStyle/>
          <a:p>
            <a:pPr>
              <a:defRPr sz="1100" b="1" i="0" u="none" strike="noStrike" kern="1200" baseline="0">
                <a:solidFill>
                  <a:srgbClr val="002060"/>
                </a:solidFill>
                <a:latin typeface="Noto Sans KR" panose="020B0200000000000000" pitchFamily="50" charset="-127"/>
                <a:ea typeface="Noto Sans KR" panose="020B0200000000000000" pitchFamily="50" charset="-127"/>
                <a:cs typeface="+mn-cs"/>
              </a:defRPr>
            </a:pPr>
            <a:endParaRPr lang="ko-KR"/>
          </a:p>
        </c:txPr>
      </c:legendEntry>
      <c:legendEntry>
        <c:idx val="1"/>
        <c:txPr>
          <a:bodyPr rot="0" spcFirstLastPara="1" vertOverflow="ellipsis" vert="horz" wrap="square" anchor="ctr" anchorCtr="1"/>
          <a:lstStyle/>
          <a:p>
            <a:pPr>
              <a:defRPr sz="1100" b="1" i="0" u="none" strike="noStrike" kern="1200" baseline="0">
                <a:solidFill>
                  <a:srgbClr val="C00000"/>
                </a:solidFill>
                <a:latin typeface="Noto Sans KR" panose="020B0200000000000000" pitchFamily="50" charset="-127"/>
                <a:ea typeface="Noto Sans KR" panose="020B0200000000000000" pitchFamily="50" charset="-127"/>
                <a:cs typeface="+mn-cs"/>
              </a:defRPr>
            </a:pPr>
            <a:endParaRPr lang="ko-KR"/>
          </a:p>
        </c:txPr>
      </c:legendEntry>
      <c:overlay val="0"/>
      <c:spPr>
        <a:noFill/>
        <a:ln>
          <a:noFill/>
        </a:ln>
        <a:effectLst/>
      </c:spPr>
      <c:txPr>
        <a:bodyPr rot="0" spcFirstLastPara="1" vertOverflow="ellipsis" vert="horz" wrap="square" anchor="ctr" anchorCtr="1"/>
        <a:lstStyle/>
        <a:p>
          <a:pPr>
            <a:defRPr sz="1100" b="1"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legend>
    <c:plotVisOnly val="1"/>
    <c:dispBlanksAs val="gap"/>
    <c:showDLblsOverMax val="0"/>
  </c:chart>
  <c:spPr>
    <a:noFill/>
    <a:ln w="9525" cap="flat" cmpd="sng" algn="ctr">
      <a:noFill/>
      <a:round/>
    </a:ln>
    <a:effectLst/>
  </c:spPr>
  <c:txPr>
    <a:bodyPr/>
    <a:lstStyle/>
    <a:p>
      <a:pPr>
        <a:defRPr/>
      </a:pPr>
      <a:endParaRPr lang="ko-K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solidFill>
                <a:latin typeface="Noto Sans KR Black" panose="020B0200000000000000" pitchFamily="50" charset="-127"/>
                <a:ea typeface="Noto Sans KR Black" panose="020B0200000000000000" pitchFamily="50" charset="-127"/>
                <a:cs typeface="+mn-cs"/>
              </a:defRPr>
            </a:pPr>
            <a:r>
              <a:rPr lang="ko-KR" altLang="en-US" sz="2500" b="1">
                <a:solidFill>
                  <a:schemeClr val="tx1"/>
                </a:solidFill>
                <a:latin typeface="Noto Sans KR Black" panose="020B0200000000000000" pitchFamily="50" charset="-127"/>
                <a:ea typeface="Noto Sans KR Black" panose="020B0200000000000000" pitchFamily="50" charset="-127"/>
              </a:rPr>
              <a:t>키워드 판매량</a:t>
            </a:r>
            <a:r>
              <a:rPr lang="en-US" altLang="ko-KR" sz="2500" b="1">
                <a:solidFill>
                  <a:schemeClr val="tx1"/>
                </a:solidFill>
                <a:latin typeface="Noto Sans KR Black" panose="020B0200000000000000" pitchFamily="50" charset="-127"/>
                <a:ea typeface="Noto Sans KR Black" panose="020B0200000000000000" pitchFamily="50" charset="-127"/>
              </a:rPr>
              <a:t>(</a:t>
            </a:r>
            <a:r>
              <a:rPr lang="ko-KR" altLang="en-US" sz="2500" b="1">
                <a:solidFill>
                  <a:schemeClr val="tx1"/>
                </a:solidFill>
                <a:latin typeface="Noto Sans KR Black" panose="020B0200000000000000" pitchFamily="50" charset="-127"/>
                <a:ea typeface="Noto Sans KR Black" panose="020B0200000000000000" pitchFamily="50" charset="-127"/>
              </a:rPr>
              <a:t>최근 </a:t>
            </a:r>
            <a:r>
              <a:rPr lang="en-US" altLang="ko-KR" sz="2500" b="1">
                <a:solidFill>
                  <a:schemeClr val="tx1"/>
                </a:solidFill>
                <a:latin typeface="Noto Sans KR Black" panose="020B0200000000000000" pitchFamily="50" charset="-127"/>
                <a:ea typeface="Noto Sans KR Black" panose="020B0200000000000000" pitchFamily="50" charset="-127"/>
              </a:rPr>
              <a:t>7</a:t>
            </a:r>
            <a:r>
              <a:rPr lang="ko-KR" altLang="en-US" sz="2500" b="1">
                <a:solidFill>
                  <a:schemeClr val="tx1"/>
                </a:solidFill>
                <a:latin typeface="Noto Sans KR Black" panose="020B0200000000000000" pitchFamily="50" charset="-127"/>
                <a:ea typeface="Noto Sans KR Black" panose="020B0200000000000000" pitchFamily="50" charset="-127"/>
              </a:rPr>
              <a:t>일</a:t>
            </a:r>
            <a:r>
              <a:rPr lang="en-US" altLang="ko-KR" sz="2500" b="1">
                <a:solidFill>
                  <a:schemeClr val="tx1"/>
                </a:solidFill>
                <a:latin typeface="Noto Sans KR Black" panose="020B0200000000000000" pitchFamily="50" charset="-127"/>
                <a:ea typeface="Noto Sans KR Black" panose="020B0200000000000000" pitchFamily="50" charset="-127"/>
              </a:rPr>
              <a:t>)</a:t>
            </a:r>
            <a:endParaRPr lang="ko-KR" altLang="en-US" sz="2500" b="1">
              <a:solidFill>
                <a:schemeClr val="tx1"/>
              </a:solidFill>
              <a:latin typeface="Noto Sans KR Black" panose="020B0200000000000000" pitchFamily="50" charset="-127"/>
              <a:ea typeface="Noto Sans KR Black" panose="020B0200000000000000" pitchFamily="50" charset="-127"/>
            </a:endParaRPr>
          </a:p>
        </c:rich>
      </c:tx>
      <c:layout>
        <c:manualLayout>
          <c:xMode val="edge"/>
          <c:yMode val="edge"/>
          <c:x val="0.30302073513136868"/>
          <c:y val="1.1454728759982742E-2"/>
        </c:manualLayout>
      </c:layout>
      <c:overlay val="0"/>
      <c:spPr>
        <a:noFill/>
        <a:ln>
          <a:noFill/>
        </a:ln>
        <a:effectLst/>
      </c:spPr>
      <c:txPr>
        <a:bodyPr rot="0" spcFirstLastPara="1" vertOverflow="ellipsis" vert="horz" wrap="square" anchor="ctr" anchorCtr="1"/>
        <a:lstStyle/>
        <a:p>
          <a:pPr>
            <a:defRPr sz="1800" b="1" i="0" u="none" strike="noStrike" kern="1200" spc="0" baseline="0">
              <a:solidFill>
                <a:schemeClr val="tx1"/>
              </a:solidFill>
              <a:latin typeface="Noto Sans KR Black" panose="020B0200000000000000" pitchFamily="50" charset="-127"/>
              <a:ea typeface="Noto Sans KR Black" panose="020B0200000000000000" pitchFamily="50" charset="-127"/>
              <a:cs typeface="+mn-cs"/>
            </a:defRPr>
          </a:pPr>
          <a:endParaRPr lang="ko-KR"/>
        </a:p>
      </c:txPr>
    </c:title>
    <c:autoTitleDeleted val="0"/>
    <c:plotArea>
      <c:layout/>
      <c:lineChart>
        <c:grouping val="standard"/>
        <c:varyColors val="0"/>
        <c:ser>
          <c:idx val="0"/>
          <c:order val="0"/>
          <c:tx>
            <c:strRef>
              <c:f>출력!$D$16</c:f>
              <c:strCache>
                <c:ptCount val="1"/>
                <c:pt idx="0">
                  <c:v>지레인</c:v>
                </c:pt>
              </c:strCache>
            </c:strRef>
          </c:tx>
          <c:spPr>
            <a:ln w="28575" cap="rnd">
              <a:solidFill>
                <a:srgbClr val="0070C0"/>
              </a:solidFill>
              <a:round/>
            </a:ln>
            <a:effectLst/>
          </c:spPr>
          <c:marker>
            <c:symbol val="circle"/>
            <c:size val="10"/>
            <c:spPr>
              <a:solidFill>
                <a:schemeClr val="accent1"/>
              </a:solidFill>
              <a:ln w="9525">
                <a:solidFill>
                  <a:schemeClr val="accent1"/>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70C0"/>
                    </a:solidFill>
                    <a:latin typeface="Noto Sans KR" panose="020B0200000000000000" pitchFamily="50" charset="-127"/>
                    <a:ea typeface="Noto Sans KR" panose="020B0200000000000000" pitchFamily="50" charset="-127"/>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출력!$C$17:$C$23</c:f>
              <c:numCache>
                <c:formatCode>m\/d</c:formatCode>
                <c:ptCount val="7"/>
                <c:pt idx="0">
                  <c:v>46175</c:v>
                </c:pt>
                <c:pt idx="1">
                  <c:v>46176</c:v>
                </c:pt>
                <c:pt idx="2">
                  <c:v>46177</c:v>
                </c:pt>
                <c:pt idx="3">
                  <c:v>46178</c:v>
                </c:pt>
                <c:pt idx="4">
                  <c:v>46179</c:v>
                </c:pt>
                <c:pt idx="5">
                  <c:v>46180</c:v>
                </c:pt>
                <c:pt idx="6">
                  <c:v>46181</c:v>
                </c:pt>
              </c:numCache>
            </c:numRef>
          </c:cat>
          <c:val>
            <c:numRef>
              <c:f>출력!$D$17:$D$23</c:f>
              <c:numCache>
                <c:formatCode>#,##0_ </c:formatCode>
                <c:ptCount val="7"/>
                <c:pt idx="0">
                  <c:v>0</c:v>
                </c:pt>
                <c:pt idx="1">
                  <c:v>0</c:v>
                </c:pt>
                <c:pt idx="2">
                  <c:v>0</c:v>
                </c:pt>
                <c:pt idx="3">
                  <c:v>0</c:v>
                </c:pt>
                <c:pt idx="4">
                  <c:v>0</c:v>
                </c:pt>
                <c:pt idx="5">
                  <c:v>0</c:v>
                </c:pt>
                <c:pt idx="6">
                  <c:v>2</c:v>
                </c:pt>
              </c:numCache>
            </c:numRef>
          </c:val>
          <c:smooth val="0"/>
          <c:extLst>
            <c:ext xmlns:c16="http://schemas.microsoft.com/office/drawing/2014/chart" uri="{C3380CC4-5D6E-409C-BE32-E72D297353CC}">
              <c16:uniqueId val="{00000000-D7D5-41FA-A6CB-5F75B25EB443}"/>
            </c:ext>
          </c:extLst>
        </c:ser>
        <c:ser>
          <c:idx val="1"/>
          <c:order val="1"/>
          <c:tx>
            <c:strRef>
              <c:f>출력!$E$16</c:f>
              <c:strCache>
                <c:ptCount val="1"/>
                <c:pt idx="0">
                  <c:v>경쟁사</c:v>
                </c:pt>
              </c:strCache>
            </c:strRef>
          </c:tx>
          <c:spPr>
            <a:ln w="28575" cap="rnd">
              <a:solidFill>
                <a:srgbClr val="C00000"/>
              </a:solidFill>
              <a:round/>
            </a:ln>
            <a:effectLst/>
          </c:spPr>
          <c:marker>
            <c:symbol val="triangle"/>
            <c:size val="10"/>
            <c:spPr>
              <a:solidFill>
                <a:srgbClr val="C00000"/>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C00000"/>
                    </a:solidFill>
                    <a:latin typeface="Noto Sans KR" panose="020B0200000000000000" pitchFamily="50" charset="-127"/>
                    <a:ea typeface="Noto Sans KR" panose="020B0200000000000000" pitchFamily="50" charset="-127"/>
                    <a:cs typeface="+mn-cs"/>
                  </a:defRPr>
                </a:pPr>
                <a:endParaRPr lang="ko-KR"/>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출력!$C$17:$C$23</c:f>
              <c:numCache>
                <c:formatCode>m\/d</c:formatCode>
                <c:ptCount val="7"/>
                <c:pt idx="0">
                  <c:v>46175</c:v>
                </c:pt>
                <c:pt idx="1">
                  <c:v>46176</c:v>
                </c:pt>
                <c:pt idx="2">
                  <c:v>46177</c:v>
                </c:pt>
                <c:pt idx="3">
                  <c:v>46178</c:v>
                </c:pt>
                <c:pt idx="4">
                  <c:v>46179</c:v>
                </c:pt>
                <c:pt idx="5">
                  <c:v>46180</c:v>
                </c:pt>
                <c:pt idx="6">
                  <c:v>46181</c:v>
                </c:pt>
              </c:numCache>
            </c:numRef>
          </c:cat>
          <c:val>
            <c:numRef>
              <c:f>출력!$E$17:$E$23</c:f>
              <c:numCache>
                <c:formatCode>#,##0_ </c:formatCode>
                <c:ptCount val="7"/>
                <c:pt idx="0">
                  <c:v>0</c:v>
                </c:pt>
                <c:pt idx="1">
                  <c:v>0</c:v>
                </c:pt>
                <c:pt idx="2">
                  <c:v>0</c:v>
                </c:pt>
                <c:pt idx="3">
                  <c:v>0</c:v>
                </c:pt>
                <c:pt idx="4">
                  <c:v>0</c:v>
                </c:pt>
                <c:pt idx="5">
                  <c:v>0</c:v>
                </c:pt>
                <c:pt idx="6">
                  <c:v>435</c:v>
                </c:pt>
              </c:numCache>
            </c:numRef>
          </c:val>
          <c:smooth val="0"/>
          <c:extLst>
            <c:ext xmlns:c16="http://schemas.microsoft.com/office/drawing/2014/chart" uri="{C3380CC4-5D6E-409C-BE32-E72D297353CC}">
              <c16:uniqueId val="{00000001-D7D5-41FA-A6CB-5F75B25EB443}"/>
            </c:ext>
          </c:extLst>
        </c:ser>
        <c:dLbls>
          <c:dLblPos val="t"/>
          <c:showLegendKey val="0"/>
          <c:showVal val="1"/>
          <c:showCatName val="0"/>
          <c:showSerName val="0"/>
          <c:showPercent val="0"/>
          <c:showBubbleSize val="0"/>
        </c:dLbls>
        <c:marker val="1"/>
        <c:smooth val="0"/>
        <c:axId val="1698686191"/>
        <c:axId val="1698687151"/>
      </c:lineChart>
      <c:dateAx>
        <c:axId val="1698686191"/>
        <c:scaling>
          <c:orientation val="minMax"/>
        </c:scaling>
        <c:delete val="0"/>
        <c:axPos val="b"/>
        <c:numFmt formatCode="m\/d"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crossAx val="1698687151"/>
        <c:crosses val="autoZero"/>
        <c:auto val="1"/>
        <c:lblOffset val="100"/>
        <c:baseTimeUnit val="days"/>
      </c:dateAx>
      <c:valAx>
        <c:axId val="1698687151"/>
        <c:scaling>
          <c:orientation val="minMax"/>
        </c:scaling>
        <c:delete val="0"/>
        <c:axPos val="l"/>
        <c:majorGridlines>
          <c:spPr>
            <a:ln w="9525" cap="flat" cmpd="sng" algn="ctr">
              <a:solidFill>
                <a:schemeClr val="tx1">
                  <a:lumMod val="15000"/>
                  <a:lumOff val="85000"/>
                </a:schemeClr>
              </a:solidFill>
              <a:round/>
            </a:ln>
            <a:effectLst/>
          </c:spPr>
        </c:majorGridlines>
        <c:numFmt formatCode="#,##0_ "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crossAx val="1698686191"/>
        <c:crosses val="autoZero"/>
        <c:crossBetween val="between"/>
      </c:valAx>
      <c:spPr>
        <a:noFill/>
        <a:ln>
          <a:noFill/>
        </a:ln>
        <a:effectLst/>
      </c:spPr>
    </c:plotArea>
    <c:legend>
      <c:legendPos val="tr"/>
      <c:legendEntry>
        <c:idx val="0"/>
        <c:txPr>
          <a:bodyPr rot="0" spcFirstLastPara="1" vertOverflow="ellipsis" vert="horz" wrap="square" anchor="ctr" anchorCtr="1"/>
          <a:lstStyle/>
          <a:p>
            <a:pPr>
              <a:defRPr sz="1100" b="1" i="0" u="none" strike="noStrike" kern="1200" baseline="0">
                <a:solidFill>
                  <a:srgbClr val="0070C0"/>
                </a:solidFill>
                <a:latin typeface="Noto Sans KR" panose="020B0200000000000000" pitchFamily="50" charset="-127"/>
                <a:ea typeface="Noto Sans KR" panose="020B0200000000000000" pitchFamily="50" charset="-127"/>
                <a:cs typeface="+mn-cs"/>
              </a:defRPr>
            </a:pPr>
            <a:endParaRPr lang="ko-KR"/>
          </a:p>
        </c:txPr>
      </c:legendEntry>
      <c:legendEntry>
        <c:idx val="1"/>
        <c:txPr>
          <a:bodyPr rot="0" spcFirstLastPara="1" vertOverflow="ellipsis" vert="horz" wrap="square" anchor="ctr" anchorCtr="1"/>
          <a:lstStyle/>
          <a:p>
            <a:pPr>
              <a:defRPr sz="1100" b="1" i="0" u="none" strike="noStrike" kern="1200" baseline="0">
                <a:solidFill>
                  <a:srgbClr val="C00000"/>
                </a:solidFill>
                <a:latin typeface="Noto Sans KR" panose="020B0200000000000000" pitchFamily="50" charset="-127"/>
                <a:ea typeface="Noto Sans KR" panose="020B0200000000000000" pitchFamily="50" charset="-127"/>
                <a:cs typeface="+mn-cs"/>
              </a:defRPr>
            </a:pPr>
            <a:endParaRPr lang="ko-KR"/>
          </a:p>
        </c:txPr>
      </c:legendEntry>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legend>
    <c:plotVisOnly val="1"/>
    <c:dispBlanksAs val="gap"/>
    <c:showDLblsOverMax val="0"/>
  </c:chart>
  <c:spPr>
    <a:noFill/>
    <a:ln w="9525" cap="flat" cmpd="sng" algn="ctr">
      <a:noFill/>
      <a:round/>
    </a:ln>
    <a:effectLst/>
  </c:spPr>
  <c:txPr>
    <a:bodyPr/>
    <a:lstStyle/>
    <a:p>
      <a:pPr>
        <a:defRPr/>
      </a:pPr>
      <a:endParaRPr lang="ko-K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ko-KR" altLang="en-US" sz="2500" b="0">
                <a:solidFill>
                  <a:schemeClr val="tx1"/>
                </a:solidFill>
                <a:latin typeface="Noto Sans KR Black" panose="020B0200000000000000" pitchFamily="50" charset="-127"/>
                <a:ea typeface="Noto Sans KR Black" panose="020B0200000000000000" pitchFamily="50" charset="-127"/>
              </a:rPr>
              <a:t>상품 리뷰수 비교</a:t>
            </a:r>
            <a:r>
              <a:rPr lang="en-US" altLang="ko-KR" sz="2500" b="0">
                <a:solidFill>
                  <a:schemeClr val="tx1"/>
                </a:solidFill>
                <a:latin typeface="Noto Sans KR Black" panose="020B0200000000000000" pitchFamily="50" charset="-127"/>
                <a:ea typeface="Noto Sans KR Black" panose="020B0200000000000000" pitchFamily="50" charset="-127"/>
              </a:rPr>
              <a:t>(</a:t>
            </a:r>
            <a:r>
              <a:rPr lang="ko-KR" altLang="en-US" sz="2500" b="0">
                <a:solidFill>
                  <a:schemeClr val="tx1"/>
                </a:solidFill>
                <a:latin typeface="Noto Sans KR Black" panose="020B0200000000000000" pitchFamily="50" charset="-127"/>
                <a:ea typeface="Noto Sans KR Black" panose="020B0200000000000000" pitchFamily="50" charset="-127"/>
              </a:rPr>
              <a:t>최근 </a:t>
            </a:r>
            <a:r>
              <a:rPr lang="en-US" altLang="ko-KR" sz="2500" b="0">
                <a:solidFill>
                  <a:schemeClr val="tx1"/>
                </a:solidFill>
                <a:latin typeface="Noto Sans KR Black" panose="020B0200000000000000" pitchFamily="50" charset="-127"/>
                <a:ea typeface="Noto Sans KR Black" panose="020B0200000000000000" pitchFamily="50" charset="-127"/>
              </a:rPr>
              <a:t>7</a:t>
            </a:r>
            <a:r>
              <a:rPr lang="ko-KR" altLang="en-US" sz="2500" b="0">
                <a:solidFill>
                  <a:schemeClr val="tx1"/>
                </a:solidFill>
                <a:latin typeface="Noto Sans KR Black" panose="020B0200000000000000" pitchFamily="50" charset="-127"/>
                <a:ea typeface="Noto Sans KR Black" panose="020B0200000000000000" pitchFamily="50" charset="-127"/>
              </a:rPr>
              <a:t>일</a:t>
            </a:r>
            <a:r>
              <a:rPr lang="en-US" altLang="ko-KR" sz="2500" b="0">
                <a:solidFill>
                  <a:schemeClr val="tx1"/>
                </a:solidFill>
                <a:latin typeface="Noto Sans KR Black" panose="020B0200000000000000" pitchFamily="50" charset="-127"/>
                <a:ea typeface="Noto Sans KR Black" panose="020B0200000000000000" pitchFamily="50" charset="-127"/>
              </a:rPr>
              <a:t>)</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lineChart>
        <c:grouping val="standard"/>
        <c:varyColors val="0"/>
        <c:ser>
          <c:idx val="0"/>
          <c:order val="0"/>
          <c:tx>
            <c:strRef>
              <c:f>출력!$H$16:$H$17</c:f>
              <c:strCache>
                <c:ptCount val="2"/>
                <c:pt idx="0">
                  <c:v>지레인</c:v>
                </c:pt>
              </c:strCache>
            </c:strRef>
          </c:tx>
          <c:spPr>
            <a:ln w="28575" cap="rnd">
              <a:solidFill>
                <a:srgbClr val="0070C0"/>
              </a:solidFill>
              <a:round/>
            </a:ln>
            <a:effectLst/>
          </c:spPr>
          <c:marker>
            <c:symbol val="circle"/>
            <c:size val="10"/>
            <c:spPr>
              <a:solidFill>
                <a:srgbClr val="0070C0"/>
              </a:solidFill>
              <a:ln w="9525">
                <a:solidFill>
                  <a:schemeClr val="accent1"/>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70C0"/>
                    </a:solidFill>
                    <a:latin typeface="Noto Sans KR" panose="020B0200000000000000" pitchFamily="50" charset="-127"/>
                    <a:ea typeface="Noto Sans KR" panose="020B0200000000000000" pitchFamily="50" charset="-127"/>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출력!$G$18:$G$23</c:f>
              <c:numCache>
                <c:formatCode>m\/d</c:formatCode>
                <c:ptCount val="6"/>
                <c:pt idx="0">
                  <c:v>46176</c:v>
                </c:pt>
                <c:pt idx="1">
                  <c:v>46177</c:v>
                </c:pt>
                <c:pt idx="2">
                  <c:v>46178</c:v>
                </c:pt>
                <c:pt idx="3">
                  <c:v>46179</c:v>
                </c:pt>
                <c:pt idx="4">
                  <c:v>46180</c:v>
                </c:pt>
                <c:pt idx="5">
                  <c:v>46181</c:v>
                </c:pt>
              </c:numCache>
            </c:numRef>
          </c:cat>
          <c:val>
            <c:numRef>
              <c:f>출력!$H$18:$H$23</c:f>
              <c:numCache>
                <c:formatCode>General</c:formatCode>
                <c:ptCount val="6"/>
                <c:pt idx="0">
                  <c:v>0</c:v>
                </c:pt>
                <c:pt idx="1">
                  <c:v>0</c:v>
                </c:pt>
                <c:pt idx="2">
                  <c:v>0</c:v>
                </c:pt>
                <c:pt idx="3">
                  <c:v>0</c:v>
                </c:pt>
                <c:pt idx="4">
                  <c:v>0</c:v>
                </c:pt>
                <c:pt idx="5">
                  <c:v>315</c:v>
                </c:pt>
              </c:numCache>
            </c:numRef>
          </c:val>
          <c:smooth val="0"/>
          <c:extLst>
            <c:ext xmlns:c16="http://schemas.microsoft.com/office/drawing/2014/chart" uri="{C3380CC4-5D6E-409C-BE32-E72D297353CC}">
              <c16:uniqueId val="{00000000-9EC7-4C8B-8661-038CC1F58AD1}"/>
            </c:ext>
          </c:extLst>
        </c:ser>
        <c:ser>
          <c:idx val="1"/>
          <c:order val="1"/>
          <c:tx>
            <c:strRef>
              <c:f>출력!$I$16:$I$17</c:f>
              <c:strCache>
                <c:ptCount val="2"/>
                <c:pt idx="0">
                  <c:v>경쟁사</c:v>
                </c:pt>
              </c:strCache>
            </c:strRef>
          </c:tx>
          <c:spPr>
            <a:ln w="28575" cap="rnd">
              <a:solidFill>
                <a:srgbClr val="C00000"/>
              </a:solidFill>
              <a:round/>
            </a:ln>
            <a:effectLst/>
          </c:spPr>
          <c:marker>
            <c:symbol val="triangle"/>
            <c:size val="10"/>
            <c:spPr>
              <a:solidFill>
                <a:srgbClr val="C00000"/>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C00000"/>
                    </a:solidFill>
                    <a:latin typeface="Noto Sans KR" panose="020B0200000000000000" pitchFamily="50" charset="-127"/>
                    <a:ea typeface="Noto Sans KR" panose="020B0200000000000000" pitchFamily="50" charset="-127"/>
                    <a:cs typeface="+mn-cs"/>
                  </a:defRPr>
                </a:pPr>
                <a:endParaRPr lang="ko-KR"/>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출력!$G$18:$G$23</c:f>
              <c:numCache>
                <c:formatCode>m\/d</c:formatCode>
                <c:ptCount val="6"/>
                <c:pt idx="0">
                  <c:v>46176</c:v>
                </c:pt>
                <c:pt idx="1">
                  <c:v>46177</c:v>
                </c:pt>
                <c:pt idx="2">
                  <c:v>46178</c:v>
                </c:pt>
                <c:pt idx="3">
                  <c:v>46179</c:v>
                </c:pt>
                <c:pt idx="4">
                  <c:v>46180</c:v>
                </c:pt>
                <c:pt idx="5">
                  <c:v>46181</c:v>
                </c:pt>
              </c:numCache>
            </c:numRef>
          </c:cat>
          <c:val>
            <c:numRef>
              <c:f>출력!$I$18:$I$23</c:f>
              <c:numCache>
                <c:formatCode>General</c:formatCode>
                <c:ptCount val="6"/>
                <c:pt idx="0">
                  <c:v>0</c:v>
                </c:pt>
                <c:pt idx="1">
                  <c:v>0</c:v>
                </c:pt>
                <c:pt idx="2">
                  <c:v>0</c:v>
                </c:pt>
                <c:pt idx="3">
                  <c:v>0</c:v>
                </c:pt>
                <c:pt idx="4">
                  <c:v>0</c:v>
                </c:pt>
                <c:pt idx="5">
                  <c:v>250</c:v>
                </c:pt>
              </c:numCache>
            </c:numRef>
          </c:val>
          <c:smooth val="0"/>
          <c:extLst>
            <c:ext xmlns:c16="http://schemas.microsoft.com/office/drawing/2014/chart" uri="{C3380CC4-5D6E-409C-BE32-E72D297353CC}">
              <c16:uniqueId val="{00000001-9EC7-4C8B-8661-038CC1F58AD1}"/>
            </c:ext>
          </c:extLst>
        </c:ser>
        <c:dLbls>
          <c:dLblPos val="t"/>
          <c:showLegendKey val="0"/>
          <c:showVal val="1"/>
          <c:showCatName val="0"/>
          <c:showSerName val="0"/>
          <c:showPercent val="0"/>
          <c:showBubbleSize val="0"/>
        </c:dLbls>
        <c:marker val="1"/>
        <c:smooth val="0"/>
        <c:axId val="1868763455"/>
        <c:axId val="1868762495"/>
      </c:lineChart>
      <c:dateAx>
        <c:axId val="1868763455"/>
        <c:scaling>
          <c:orientation val="minMax"/>
        </c:scaling>
        <c:delete val="0"/>
        <c:axPos val="b"/>
        <c:numFmt formatCode="m\/d"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crossAx val="1868762495"/>
        <c:crosses val="autoZero"/>
        <c:auto val="1"/>
        <c:lblOffset val="100"/>
        <c:baseTimeUnit val="days"/>
      </c:dateAx>
      <c:valAx>
        <c:axId val="186876249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crossAx val="1868763455"/>
        <c:crosses val="autoZero"/>
        <c:crossBetween val="between"/>
      </c:valAx>
      <c:spPr>
        <a:noFill/>
        <a:ln>
          <a:noFill/>
        </a:ln>
        <a:effectLst/>
      </c:spPr>
    </c:plotArea>
    <c:legend>
      <c:legendPos val="tr"/>
      <c:legendEntry>
        <c:idx val="0"/>
        <c:txPr>
          <a:bodyPr rot="0" spcFirstLastPara="1" vertOverflow="ellipsis" vert="horz" wrap="square" anchor="ctr" anchorCtr="1"/>
          <a:lstStyle/>
          <a:p>
            <a:pPr>
              <a:defRPr sz="1050" b="1" i="0" u="none" strike="noStrike" kern="1200" baseline="0">
                <a:solidFill>
                  <a:srgbClr val="0070C0"/>
                </a:solidFill>
                <a:latin typeface="Noto Sans KR" panose="020B0200000000000000" pitchFamily="50" charset="-127"/>
                <a:ea typeface="Noto Sans KR" panose="020B0200000000000000" pitchFamily="50" charset="-127"/>
                <a:cs typeface="+mn-cs"/>
              </a:defRPr>
            </a:pPr>
            <a:endParaRPr lang="ko-KR"/>
          </a:p>
        </c:txPr>
      </c:legendEntry>
      <c:legendEntry>
        <c:idx val="1"/>
        <c:txPr>
          <a:bodyPr rot="0" spcFirstLastPara="1" vertOverflow="ellipsis" vert="horz" wrap="square" anchor="ctr" anchorCtr="1"/>
          <a:lstStyle/>
          <a:p>
            <a:pPr>
              <a:defRPr sz="1050" b="1" i="0" u="none" strike="noStrike" kern="1200" baseline="0">
                <a:solidFill>
                  <a:srgbClr val="C00000"/>
                </a:solidFill>
                <a:latin typeface="Noto Sans KR" panose="020B0200000000000000" pitchFamily="50" charset="-127"/>
                <a:ea typeface="Noto Sans KR" panose="020B0200000000000000" pitchFamily="50" charset="-127"/>
                <a:cs typeface="+mn-cs"/>
              </a:defRPr>
            </a:pPr>
            <a:endParaRPr lang="ko-KR"/>
          </a:p>
        </c:txPr>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noFill/>
    <a:ln w="9525" cap="flat" cmpd="sng" algn="ctr">
      <a:noFill/>
      <a:round/>
    </a:ln>
    <a:effectLst/>
  </c:spPr>
  <c:txPr>
    <a:bodyPr/>
    <a:lstStyle/>
    <a:p>
      <a:pPr>
        <a:defRPr/>
      </a:pPr>
      <a:endParaRPr lang="ko-K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solidFill>
                <a:latin typeface="Noto Sans KR Black" panose="020B0200000000000000" pitchFamily="50" charset="-127"/>
                <a:ea typeface="Noto Sans KR Black" panose="020B0200000000000000" pitchFamily="50" charset="-127"/>
                <a:cs typeface="+mn-cs"/>
              </a:defRPr>
            </a:pPr>
            <a:r>
              <a:rPr lang="ko-KR" altLang="en-US" sz="2500" b="1">
                <a:solidFill>
                  <a:schemeClr val="tx1"/>
                </a:solidFill>
                <a:latin typeface="Noto Sans KR Black" panose="020B0200000000000000" pitchFamily="50" charset="-127"/>
                <a:ea typeface="Noto Sans KR Black" panose="020B0200000000000000" pitchFamily="50" charset="-127"/>
              </a:rPr>
              <a:t>재고 및 판매량 추이</a:t>
            </a:r>
            <a:r>
              <a:rPr lang="en-US" altLang="ko-KR" sz="2500" b="1">
                <a:solidFill>
                  <a:schemeClr val="tx1"/>
                </a:solidFill>
                <a:latin typeface="Noto Sans KR Black" panose="020B0200000000000000" pitchFamily="50" charset="-127"/>
                <a:ea typeface="Noto Sans KR Black" panose="020B0200000000000000" pitchFamily="50" charset="-127"/>
              </a:rPr>
              <a:t>(</a:t>
            </a:r>
            <a:r>
              <a:rPr lang="ko-KR" altLang="en-US" sz="2500" b="1">
                <a:solidFill>
                  <a:schemeClr val="tx1"/>
                </a:solidFill>
                <a:latin typeface="Noto Sans KR Black" panose="020B0200000000000000" pitchFamily="50" charset="-127"/>
                <a:ea typeface="Noto Sans KR Black" panose="020B0200000000000000" pitchFamily="50" charset="-127"/>
              </a:rPr>
              <a:t>최근 </a:t>
            </a:r>
            <a:r>
              <a:rPr lang="en-US" altLang="ko-KR" sz="2500" b="1">
                <a:solidFill>
                  <a:schemeClr val="tx1"/>
                </a:solidFill>
                <a:latin typeface="Noto Sans KR Black" panose="020B0200000000000000" pitchFamily="50" charset="-127"/>
                <a:ea typeface="Noto Sans KR Black" panose="020B0200000000000000" pitchFamily="50" charset="-127"/>
              </a:rPr>
              <a:t>7</a:t>
            </a:r>
            <a:r>
              <a:rPr lang="ko-KR" altLang="en-US" sz="2500" b="1">
                <a:solidFill>
                  <a:schemeClr val="tx1"/>
                </a:solidFill>
                <a:latin typeface="Noto Sans KR Black" panose="020B0200000000000000" pitchFamily="50" charset="-127"/>
                <a:ea typeface="Noto Sans KR Black" panose="020B0200000000000000" pitchFamily="50" charset="-127"/>
              </a:rPr>
              <a:t>일</a:t>
            </a:r>
            <a:r>
              <a:rPr lang="en-US" altLang="ko-KR" sz="2500" b="1">
                <a:solidFill>
                  <a:schemeClr val="tx1"/>
                </a:solidFill>
                <a:latin typeface="Noto Sans KR Black" panose="020B0200000000000000" pitchFamily="50" charset="-127"/>
                <a:ea typeface="Noto Sans KR Black" panose="020B0200000000000000" pitchFamily="50" charset="-127"/>
              </a:rPr>
              <a:t>)</a:t>
            </a:r>
            <a:endParaRPr lang="ko-KR" altLang="en-US" sz="2500" b="1">
              <a:solidFill>
                <a:schemeClr val="tx1"/>
              </a:solidFill>
              <a:latin typeface="Noto Sans KR Black" panose="020B0200000000000000" pitchFamily="50" charset="-127"/>
              <a:ea typeface="Noto Sans KR Black" panose="020B0200000000000000" pitchFamily="50" charset="-127"/>
            </a:endParaRPr>
          </a:p>
        </c:rich>
      </c:tx>
      <c:layout>
        <c:manualLayout>
          <c:xMode val="edge"/>
          <c:yMode val="edge"/>
          <c:x val="0.21903030120564856"/>
          <c:y val="1.9475294842838362E-2"/>
        </c:manualLayout>
      </c:layout>
      <c:overlay val="0"/>
      <c:spPr>
        <a:noFill/>
        <a:ln>
          <a:noFill/>
        </a:ln>
        <a:effectLst/>
      </c:spPr>
      <c:txPr>
        <a:bodyPr rot="0" spcFirstLastPara="1" vertOverflow="ellipsis" vert="horz" wrap="square" anchor="ctr" anchorCtr="1"/>
        <a:lstStyle/>
        <a:p>
          <a:pPr>
            <a:defRPr sz="1800" b="1" i="0" u="none" strike="noStrike" kern="1200" spc="0" baseline="0">
              <a:solidFill>
                <a:schemeClr val="tx1"/>
              </a:solidFill>
              <a:latin typeface="Noto Sans KR Black" panose="020B0200000000000000" pitchFamily="50" charset="-127"/>
              <a:ea typeface="Noto Sans KR Black" panose="020B0200000000000000" pitchFamily="50" charset="-127"/>
              <a:cs typeface="+mn-cs"/>
            </a:defRPr>
          </a:pPr>
          <a:endParaRPr lang="ko-KR"/>
        </a:p>
      </c:txPr>
    </c:title>
    <c:autoTitleDeleted val="0"/>
    <c:plotArea>
      <c:layout>
        <c:manualLayout>
          <c:layoutTarget val="inner"/>
          <c:xMode val="edge"/>
          <c:yMode val="edge"/>
          <c:x val="6.6851158435612415E-2"/>
          <c:y val="0.28368709975522211"/>
          <c:w val="0.91142305805950152"/>
          <c:h val="0.61425109046488324"/>
        </c:manualLayout>
      </c:layout>
      <c:barChart>
        <c:barDir val="col"/>
        <c:grouping val="clustered"/>
        <c:varyColors val="0"/>
        <c:ser>
          <c:idx val="0"/>
          <c:order val="0"/>
          <c:tx>
            <c:strRef>
              <c:f>출력!$L$6</c:f>
              <c:strCache>
                <c:ptCount val="1"/>
                <c:pt idx="0">
                  <c:v>재고</c:v>
                </c:pt>
              </c:strCache>
            </c:strRef>
          </c:tx>
          <c:spPr>
            <a:solidFill>
              <a:schemeClr val="accent1">
                <a:lumMod val="40000"/>
                <a:lumOff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lumMod val="75000"/>
                        <a:lumOff val="25000"/>
                      </a:schemeClr>
                    </a:solidFill>
                    <a:latin typeface="Noto Sans KR" panose="020B0200000000000000" pitchFamily="50" charset="-127"/>
                    <a:ea typeface="Noto Sans KR" panose="020B0200000000000000" pitchFamily="50" charset="-127"/>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출력!$K$7:$K$13</c:f>
              <c:numCache>
                <c:formatCode>m\/d</c:formatCode>
                <c:ptCount val="7"/>
                <c:pt idx="0">
                  <c:v>46175</c:v>
                </c:pt>
                <c:pt idx="1">
                  <c:v>46176</c:v>
                </c:pt>
                <c:pt idx="2">
                  <c:v>46177</c:v>
                </c:pt>
                <c:pt idx="3">
                  <c:v>46178</c:v>
                </c:pt>
                <c:pt idx="4">
                  <c:v>46179</c:v>
                </c:pt>
                <c:pt idx="5">
                  <c:v>46180</c:v>
                </c:pt>
                <c:pt idx="6">
                  <c:v>46181</c:v>
                </c:pt>
              </c:numCache>
            </c:numRef>
          </c:cat>
          <c:val>
            <c:numRef>
              <c:f>출력!$L$7:$L$13</c:f>
              <c:numCache>
                <c:formatCode>General</c:formatCode>
                <c:ptCount val="7"/>
                <c:pt idx="0">
                  <c:v>0</c:v>
                </c:pt>
                <c:pt idx="1">
                  <c:v>0</c:v>
                </c:pt>
                <c:pt idx="2">
                  <c:v>0</c:v>
                </c:pt>
                <c:pt idx="3">
                  <c:v>0</c:v>
                </c:pt>
                <c:pt idx="4">
                  <c:v>0</c:v>
                </c:pt>
                <c:pt idx="5">
                  <c:v>0</c:v>
                </c:pt>
                <c:pt idx="6">
                  <c:v>20</c:v>
                </c:pt>
              </c:numCache>
            </c:numRef>
          </c:val>
          <c:extLst>
            <c:ext xmlns:c16="http://schemas.microsoft.com/office/drawing/2014/chart" uri="{C3380CC4-5D6E-409C-BE32-E72D297353CC}">
              <c16:uniqueId val="{00000000-592E-4426-8902-F4FC1B32A1D9}"/>
            </c:ext>
          </c:extLst>
        </c:ser>
        <c:ser>
          <c:idx val="2"/>
          <c:order val="2"/>
          <c:tx>
            <c:strRef>
              <c:f>출력!$N$6</c:f>
              <c:strCache>
                <c:ptCount val="1"/>
                <c:pt idx="0">
                  <c:v>일일판매량</c:v>
                </c:pt>
              </c:strCache>
            </c:strRef>
          </c:tx>
          <c:spPr>
            <a:solidFill>
              <a:schemeClr val="accent1">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lumMod val="75000"/>
                        <a:lumOff val="25000"/>
                      </a:schemeClr>
                    </a:solidFill>
                    <a:latin typeface="Noto Sans KR" panose="020B0200000000000000" pitchFamily="50" charset="-127"/>
                    <a:ea typeface="Noto Sans KR" panose="020B0200000000000000" pitchFamily="50" charset="-127"/>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출력!$K$7:$K$13</c:f>
              <c:numCache>
                <c:formatCode>m\/d</c:formatCode>
                <c:ptCount val="7"/>
                <c:pt idx="0">
                  <c:v>46175</c:v>
                </c:pt>
                <c:pt idx="1">
                  <c:v>46176</c:v>
                </c:pt>
                <c:pt idx="2">
                  <c:v>46177</c:v>
                </c:pt>
                <c:pt idx="3">
                  <c:v>46178</c:v>
                </c:pt>
                <c:pt idx="4">
                  <c:v>46179</c:v>
                </c:pt>
                <c:pt idx="5">
                  <c:v>46180</c:v>
                </c:pt>
                <c:pt idx="6">
                  <c:v>46181</c:v>
                </c:pt>
              </c:numCache>
            </c:numRef>
          </c:cat>
          <c:val>
            <c:numRef>
              <c:f>출력!$N$7:$N$13</c:f>
              <c:numCache>
                <c:formatCode>General</c:formatCode>
                <c:ptCount val="7"/>
                <c:pt idx="0">
                  <c:v>0</c:v>
                </c:pt>
                <c:pt idx="1">
                  <c:v>0</c:v>
                </c:pt>
                <c:pt idx="2">
                  <c:v>0</c:v>
                </c:pt>
                <c:pt idx="3">
                  <c:v>0</c:v>
                </c:pt>
                <c:pt idx="4">
                  <c:v>0</c:v>
                </c:pt>
                <c:pt idx="5">
                  <c:v>0</c:v>
                </c:pt>
                <c:pt idx="6">
                  <c:v>2</c:v>
                </c:pt>
              </c:numCache>
            </c:numRef>
          </c:val>
          <c:extLst>
            <c:ext xmlns:c16="http://schemas.microsoft.com/office/drawing/2014/chart" uri="{C3380CC4-5D6E-409C-BE32-E72D297353CC}">
              <c16:uniqueId val="{00000001-592E-4426-8902-F4FC1B32A1D9}"/>
            </c:ext>
          </c:extLst>
        </c:ser>
        <c:dLbls>
          <c:showLegendKey val="0"/>
          <c:showVal val="1"/>
          <c:showCatName val="0"/>
          <c:showSerName val="0"/>
          <c:showPercent val="0"/>
          <c:showBubbleSize val="0"/>
        </c:dLbls>
        <c:gapWidth val="219"/>
        <c:axId val="136674367"/>
        <c:axId val="136674847"/>
      </c:barChart>
      <c:lineChart>
        <c:grouping val="stacked"/>
        <c:varyColors val="0"/>
        <c:dLbls>
          <c:showLegendKey val="0"/>
          <c:showVal val="1"/>
          <c:showCatName val="0"/>
          <c:showSerName val="0"/>
          <c:showPercent val="0"/>
          <c:showBubbleSize val="0"/>
        </c:dLbls>
        <c:marker val="1"/>
        <c:smooth val="0"/>
        <c:axId val="136674367"/>
        <c:axId val="136674847"/>
        <c:extLst>
          <c:ext xmlns:c15="http://schemas.microsoft.com/office/drawing/2012/chart" uri="{02D57815-91ED-43cb-92C2-25804820EDAC}">
            <c15:filteredLineSeries>
              <c15:ser>
                <c:idx val="1"/>
                <c:order val="1"/>
                <c:tx>
                  <c:strRef>
                    <c:extLst>
                      <c:ext uri="{02D57815-91ED-43cb-92C2-25804820EDAC}">
                        <c15:formulaRef>
                          <c15:sqref>출력!$M$6</c15:sqref>
                        </c15:formulaRef>
                      </c:ext>
                    </c:extLst>
                    <c:strCache>
                      <c:ptCount val="1"/>
                      <c:pt idx="0">
                        <c:v>보관료</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출력!$K$7:$K$13</c15:sqref>
                        </c15:formulaRef>
                      </c:ext>
                    </c:extLst>
                    <c:numCache>
                      <c:formatCode>m\/d</c:formatCode>
                      <c:ptCount val="7"/>
                      <c:pt idx="0">
                        <c:v>46175</c:v>
                      </c:pt>
                      <c:pt idx="1">
                        <c:v>46176</c:v>
                      </c:pt>
                      <c:pt idx="2">
                        <c:v>46177</c:v>
                      </c:pt>
                      <c:pt idx="3">
                        <c:v>46178</c:v>
                      </c:pt>
                      <c:pt idx="4">
                        <c:v>46179</c:v>
                      </c:pt>
                      <c:pt idx="5">
                        <c:v>46180</c:v>
                      </c:pt>
                      <c:pt idx="6">
                        <c:v>46181</c:v>
                      </c:pt>
                    </c:numCache>
                  </c:numRef>
                </c:cat>
                <c:val>
                  <c:numRef>
                    <c:extLst>
                      <c:ext uri="{02D57815-91ED-43cb-92C2-25804820EDAC}">
                        <c15:formulaRef>
                          <c15:sqref>출력!$M$7:$M$13</c15:sqref>
                        </c15:formulaRef>
                      </c:ext>
                    </c:extLst>
                    <c:numCache>
                      <c:formatCode>_("₩"* #,##0_);_("₩"* \(#,##0\);_("₩"* "-"_);_(@_)</c:formatCode>
                      <c:ptCount val="7"/>
                      <c:pt idx="0">
                        <c:v>0</c:v>
                      </c:pt>
                      <c:pt idx="1">
                        <c:v>0</c:v>
                      </c:pt>
                      <c:pt idx="2">
                        <c:v>0</c:v>
                      </c:pt>
                      <c:pt idx="3">
                        <c:v>0</c:v>
                      </c:pt>
                      <c:pt idx="4">
                        <c:v>0</c:v>
                      </c:pt>
                      <c:pt idx="5">
                        <c:v>0</c:v>
                      </c:pt>
                      <c:pt idx="6">
                        <c:v>0</c:v>
                      </c:pt>
                    </c:numCache>
                  </c:numRef>
                </c:val>
                <c:smooth val="0"/>
                <c:extLst>
                  <c:ext xmlns:c16="http://schemas.microsoft.com/office/drawing/2014/chart" uri="{C3380CC4-5D6E-409C-BE32-E72D297353CC}">
                    <c16:uniqueId val="{00000002-592E-4426-8902-F4FC1B32A1D9}"/>
                  </c:ext>
                </c:extLst>
              </c15:ser>
            </c15:filteredLineSeries>
          </c:ext>
        </c:extLst>
      </c:lineChart>
      <c:dateAx>
        <c:axId val="136674367"/>
        <c:scaling>
          <c:orientation val="minMax"/>
        </c:scaling>
        <c:delete val="0"/>
        <c:axPos val="b"/>
        <c:numFmt formatCode="m\/d"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crossAx val="136674847"/>
        <c:crosses val="autoZero"/>
        <c:auto val="1"/>
        <c:lblOffset val="100"/>
        <c:baseTimeUnit val="days"/>
      </c:dateAx>
      <c:valAx>
        <c:axId val="13667484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crossAx val="136674367"/>
        <c:crosses val="autoZero"/>
        <c:crossBetween val="between"/>
      </c:valAx>
      <c:spPr>
        <a:noFill/>
        <a:ln>
          <a:noFill/>
        </a:ln>
        <a:effectLst/>
      </c:spPr>
    </c:plotArea>
    <c:legend>
      <c:legendPos val="tr"/>
      <c:layout>
        <c:manualLayout>
          <c:xMode val="edge"/>
          <c:yMode val="edge"/>
          <c:x val="0.86514900434549524"/>
          <c:y val="7.9734274644600672E-2"/>
          <c:w val="0.12398531899249571"/>
          <c:h val="0.1223926579774131"/>
        </c:manualLayout>
      </c:layout>
      <c:overlay val="0"/>
      <c:spPr>
        <a:noFill/>
        <a:ln>
          <a:noFill/>
        </a:ln>
        <a:effectLst/>
      </c:spPr>
      <c:txPr>
        <a:bodyPr rot="0" spcFirstLastPara="1" vertOverflow="ellipsis" vert="horz" wrap="square" anchor="ctr" anchorCtr="1"/>
        <a:lstStyle/>
        <a:p>
          <a:pPr>
            <a:defRPr sz="1200" b="1"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ko-K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tx1"/>
                </a:solidFill>
                <a:latin typeface="Noto Sans KR Black" panose="020B0200000000000000" pitchFamily="50" charset="-127"/>
                <a:ea typeface="Noto Sans KR Black" panose="020B0200000000000000" pitchFamily="50" charset="-127"/>
                <a:cs typeface="+mn-cs"/>
              </a:defRPr>
            </a:pPr>
            <a:r>
              <a:rPr lang="ko-KR" altLang="en-US" sz="2500"/>
              <a:t>보관료      </a:t>
            </a:r>
          </a:p>
        </c:rich>
      </c:tx>
      <c:overlay val="0"/>
      <c:spPr>
        <a:noFill/>
        <a:ln>
          <a:noFill/>
        </a:ln>
        <a:effectLst/>
      </c:spPr>
      <c:txPr>
        <a:bodyPr rot="0" spcFirstLastPara="1" vertOverflow="ellipsis" vert="horz" wrap="square" anchor="ctr" anchorCtr="1"/>
        <a:lstStyle/>
        <a:p>
          <a:pPr>
            <a:defRPr sz="1800" b="1" i="0" u="none" strike="noStrike" kern="1200" spc="0" baseline="0">
              <a:solidFill>
                <a:schemeClr val="tx1"/>
              </a:solidFill>
              <a:latin typeface="Noto Sans KR Black" panose="020B0200000000000000" pitchFamily="50" charset="-127"/>
              <a:ea typeface="Noto Sans KR Black" panose="020B0200000000000000" pitchFamily="50" charset="-127"/>
              <a:cs typeface="+mn-cs"/>
            </a:defRPr>
          </a:pPr>
          <a:endParaRPr lang="ko-KR"/>
        </a:p>
      </c:txPr>
    </c:title>
    <c:autoTitleDeleted val="0"/>
    <c:plotArea>
      <c:layout/>
      <c:scatterChart>
        <c:scatterStyle val="lineMarker"/>
        <c:varyColors val="0"/>
        <c:ser>
          <c:idx val="0"/>
          <c:order val="0"/>
          <c:tx>
            <c:strRef>
              <c:f>출력!$M$6:$M$8</c:f>
              <c:strCache>
                <c:ptCount val="3"/>
                <c:pt idx="0">
                  <c:v>보관료</c:v>
                </c:pt>
                <c:pt idx="1">
                  <c:v>  </c:v>
                </c:pt>
                <c:pt idx="2">
                  <c:v>  </c:v>
                </c:pt>
              </c:strCache>
            </c:strRef>
          </c:tx>
          <c:spPr>
            <a:ln w="25400" cap="rnd">
              <a:solidFill>
                <a:schemeClr val="accent4"/>
              </a:solidFill>
              <a:round/>
            </a:ln>
            <a:effectLst/>
          </c:spPr>
          <c:marker>
            <c:symbol val="diamond"/>
            <c:size val="10"/>
            <c:spPr>
              <a:solidFill>
                <a:srgbClr val="00B0F0"/>
              </a:solidFill>
              <a:ln w="9525">
                <a:no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Noto Sans KR" panose="020B0200000000000000" pitchFamily="50" charset="-127"/>
                    <a:ea typeface="Noto Sans KR" panose="020B0200000000000000" pitchFamily="50" charset="-127"/>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출력!$K$9:$K$13</c:f>
              <c:numCache>
                <c:formatCode>m\/d</c:formatCode>
                <c:ptCount val="5"/>
                <c:pt idx="0">
                  <c:v>46177</c:v>
                </c:pt>
                <c:pt idx="1">
                  <c:v>46178</c:v>
                </c:pt>
                <c:pt idx="2">
                  <c:v>46179</c:v>
                </c:pt>
                <c:pt idx="3">
                  <c:v>46180</c:v>
                </c:pt>
                <c:pt idx="4">
                  <c:v>46181</c:v>
                </c:pt>
              </c:numCache>
            </c:numRef>
          </c:xVal>
          <c:yVal>
            <c:numRef>
              <c:f>출력!$M$9:$M$13</c:f>
              <c:numCache>
                <c:formatCode>_("₩"* #,##0_);_("₩"* \(#,##0\);_("₩"* "-"_);_(@_)</c:formatCode>
                <c:ptCount val="5"/>
                <c:pt idx="0">
                  <c:v>0</c:v>
                </c:pt>
                <c:pt idx="1">
                  <c:v>0</c:v>
                </c:pt>
                <c:pt idx="2">
                  <c:v>0</c:v>
                </c:pt>
                <c:pt idx="3">
                  <c:v>0</c:v>
                </c:pt>
                <c:pt idx="4">
                  <c:v>0</c:v>
                </c:pt>
              </c:numCache>
            </c:numRef>
          </c:yVal>
          <c:smooth val="0"/>
          <c:extLst>
            <c:ext xmlns:c16="http://schemas.microsoft.com/office/drawing/2014/chart" uri="{C3380CC4-5D6E-409C-BE32-E72D297353CC}">
              <c16:uniqueId val="{00000000-6ECF-4FAA-A1D7-D295C6FF62CA}"/>
            </c:ext>
          </c:extLst>
        </c:ser>
        <c:dLbls>
          <c:dLblPos val="t"/>
          <c:showLegendKey val="0"/>
          <c:showVal val="1"/>
          <c:showCatName val="0"/>
          <c:showSerName val="0"/>
          <c:showPercent val="0"/>
          <c:showBubbleSize val="0"/>
        </c:dLbls>
        <c:axId val="267126976"/>
        <c:axId val="267127936"/>
      </c:scatterChart>
      <c:valAx>
        <c:axId val="267126976"/>
        <c:scaling>
          <c:orientation val="minMax"/>
        </c:scaling>
        <c:delete val="0"/>
        <c:axPos val="b"/>
        <c:numFmt formatCode="m\/d"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crossAx val="267127936"/>
        <c:crosses val="autoZero"/>
        <c:crossBetween val="midCat"/>
      </c:valAx>
      <c:valAx>
        <c:axId val="267127936"/>
        <c:scaling>
          <c:orientation val="minMax"/>
        </c:scaling>
        <c:delete val="0"/>
        <c:axPos val="l"/>
        <c:majorGridlines>
          <c:spPr>
            <a:ln w="9525" cap="flat" cmpd="sng" algn="ctr">
              <a:solidFill>
                <a:schemeClr val="bg1">
                  <a:lumMod val="75000"/>
                </a:schemeClr>
              </a:solidFill>
              <a:round/>
            </a:ln>
            <a:effectLst/>
          </c:spPr>
        </c:majorGridlines>
        <c:numFmt formatCode="_(&quot;₩&quot;* #,##0_);_(&quot;₩&quot;* \(#,##0\);_(&quot;₩&quot;* &quot;-&quot;_);_(@_)"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crossAx val="267126976"/>
        <c:crosses val="autoZero"/>
        <c:crossBetween val="midCat"/>
      </c:valAx>
      <c:spPr>
        <a:noFill/>
        <a:ln>
          <a:noFill/>
        </a:ln>
        <a:effectLst/>
      </c:spPr>
    </c:plotArea>
    <c:plotVisOnly val="1"/>
    <c:dispBlanksAs val="gap"/>
    <c:showDLblsOverMax val="0"/>
  </c:chart>
  <c:spPr>
    <a:noFill/>
    <a:ln w="9525" cap="flat" cmpd="sng" algn="ctr">
      <a:noFill/>
      <a:round/>
    </a:ln>
    <a:effectLst/>
  </c:spPr>
  <c:txPr>
    <a:bodyPr/>
    <a:lstStyle/>
    <a:p>
      <a:pPr>
        <a:defRPr/>
      </a:pPr>
      <a:endParaRPr lang="ko-K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ysClr val="windowText" lastClr="000000"/>
                </a:solidFill>
                <a:latin typeface="Noto Sans KR" panose="020B0200000000000000" pitchFamily="50" charset="-127"/>
                <a:ea typeface="Noto Sans KR" panose="020B0200000000000000" pitchFamily="50" charset="-127"/>
                <a:cs typeface="+mn-cs"/>
              </a:defRPr>
            </a:pPr>
            <a:r>
              <a:rPr lang="ko-KR" altLang="en-US" sz="1800" b="1">
                <a:solidFill>
                  <a:sysClr val="windowText" lastClr="000000"/>
                </a:solidFill>
                <a:latin typeface="Noto Sans KR" panose="020B0200000000000000" pitchFamily="50" charset="-127"/>
                <a:ea typeface="Noto Sans KR" panose="020B0200000000000000" pitchFamily="50" charset="-127"/>
              </a:rPr>
              <a:t> 월 성 적 </a:t>
            </a:r>
          </a:p>
        </c:rich>
      </c:tx>
      <c:overlay val="0"/>
      <c:spPr>
        <a:noFill/>
        <a:ln>
          <a:noFill/>
        </a:ln>
        <a:effectLst/>
      </c:spPr>
      <c:txPr>
        <a:bodyPr rot="0" spcFirstLastPara="1" vertOverflow="ellipsis" vert="horz" wrap="square" anchor="ctr" anchorCtr="1"/>
        <a:lstStyle/>
        <a:p>
          <a:pPr>
            <a:defRPr sz="1800" b="1" i="0" u="none" strike="noStrike" kern="1200" spc="0" baseline="0">
              <a:solidFill>
                <a:sysClr val="windowText" lastClr="000000"/>
              </a:solidFill>
              <a:latin typeface="Noto Sans KR" panose="020B0200000000000000" pitchFamily="50" charset="-127"/>
              <a:ea typeface="Noto Sans KR" panose="020B0200000000000000" pitchFamily="50" charset="-127"/>
              <a:cs typeface="+mn-cs"/>
            </a:defRPr>
          </a:pPr>
          <a:endParaRPr lang="ko-KR"/>
        </a:p>
      </c:txPr>
    </c:title>
    <c:autoTitleDeleted val="0"/>
    <c:plotArea>
      <c:layout/>
      <c:barChart>
        <c:barDir val="col"/>
        <c:grouping val="clustered"/>
        <c:varyColors val="0"/>
        <c:ser>
          <c:idx val="0"/>
          <c:order val="0"/>
          <c:tx>
            <c:strRef>
              <c:f>예산관리!$R$12</c:f>
              <c:strCache>
                <c:ptCount val="1"/>
                <c:pt idx="0">
                  <c:v> 월 성적 </c:v>
                </c:pt>
              </c:strCache>
            </c:strRef>
          </c:tx>
          <c:spPr>
            <a:solidFill>
              <a:srgbClr val="0070C0"/>
            </a:solidFill>
            <a:ln>
              <a:noFill/>
            </a:ln>
            <a:effectLst/>
          </c:spPr>
          <c:invertIfNegative val="1"/>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Noto Sans KR" panose="020B0200000000000000" pitchFamily="50" charset="-127"/>
                    <a:ea typeface="Noto Sans KR" panose="020B0200000000000000" pitchFamily="50" charset="-127"/>
                    <a:cs typeface="+mn-cs"/>
                  </a:defRPr>
                </a:pPr>
                <a:endParaRPr lang="ko-KR"/>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예산관리!$C$13:$C$24</c:f>
              <c:strCache>
                <c:ptCount val="12"/>
                <c:pt idx="0">
                  <c:v>2026-01</c:v>
                </c:pt>
                <c:pt idx="1">
                  <c:v>2026-02</c:v>
                </c:pt>
                <c:pt idx="2">
                  <c:v>2026-03</c:v>
                </c:pt>
                <c:pt idx="3">
                  <c:v>2026-04</c:v>
                </c:pt>
                <c:pt idx="4">
                  <c:v>2026-05</c:v>
                </c:pt>
                <c:pt idx="5">
                  <c:v>2026-06</c:v>
                </c:pt>
                <c:pt idx="6">
                  <c:v>2026-07</c:v>
                </c:pt>
                <c:pt idx="7">
                  <c:v>2026-08</c:v>
                </c:pt>
                <c:pt idx="8">
                  <c:v>2026-09</c:v>
                </c:pt>
                <c:pt idx="9">
                  <c:v>2026-10</c:v>
                </c:pt>
                <c:pt idx="10">
                  <c:v>2026-11</c:v>
                </c:pt>
                <c:pt idx="11">
                  <c:v>2026-12</c:v>
                </c:pt>
              </c:strCache>
            </c:strRef>
          </c:cat>
          <c:val>
            <c:numRef>
              <c:f>예산관리!$R$13:$R$24</c:f>
              <c:numCache>
                <c:formatCode>[Blue]"₩"#,##0.00;[Red]\-"₩"#,##0.00</c:formatCode>
                <c:ptCount val="12"/>
                <c:pt idx="0">
                  <c:v>-3481201</c:v>
                </c:pt>
                <c:pt idx="1">
                  <c:v>2389371</c:v>
                </c:pt>
                <c:pt idx="2">
                  <c:v>13323691</c:v>
                </c:pt>
                <c:pt idx="3">
                  <c:v>-6724313</c:v>
                </c:pt>
                <c:pt idx="4">
                  <c:v>-1035346</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C00000"/>
                  </a:solidFill>
                  <a:ln>
                    <a:noFill/>
                  </a:ln>
                  <a:effectLst/>
                </c14:spPr>
              </c14:invertSolidFillFmt>
            </c:ext>
            <c:ext xmlns:c16="http://schemas.microsoft.com/office/drawing/2014/chart" uri="{C3380CC4-5D6E-409C-BE32-E72D297353CC}">
              <c16:uniqueId val="{00000000-30A1-4160-90CE-35D07E91943E}"/>
            </c:ext>
          </c:extLst>
        </c:ser>
        <c:dLbls>
          <c:dLblPos val="outEnd"/>
          <c:showLegendKey val="0"/>
          <c:showVal val="1"/>
          <c:showCatName val="0"/>
          <c:showSerName val="0"/>
          <c:showPercent val="0"/>
          <c:showBubbleSize val="0"/>
        </c:dLbls>
        <c:gapWidth val="219"/>
        <c:overlap val="-27"/>
        <c:axId val="136672447"/>
        <c:axId val="136671967"/>
      </c:barChart>
      <c:dateAx>
        <c:axId val="1366724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Noto Sans KR" panose="020B0200000000000000" pitchFamily="50" charset="-127"/>
                <a:ea typeface="Noto Sans KR" panose="020B0200000000000000" pitchFamily="50" charset="-127"/>
                <a:cs typeface="+mn-cs"/>
              </a:defRPr>
            </a:pPr>
            <a:endParaRPr lang="ko-KR"/>
          </a:p>
        </c:txPr>
        <c:crossAx val="136671967"/>
        <c:crosses val="autoZero"/>
        <c:auto val="0"/>
        <c:lblOffset val="100"/>
        <c:baseTimeUnit val="days"/>
      </c:dateAx>
      <c:valAx>
        <c:axId val="136671967"/>
        <c:scaling>
          <c:orientation val="minMax"/>
        </c:scaling>
        <c:delete val="0"/>
        <c:axPos val="l"/>
        <c:majorGridlines>
          <c:spPr>
            <a:ln w="9525" cap="flat" cmpd="sng" algn="ctr">
              <a:solidFill>
                <a:schemeClr val="tx1">
                  <a:lumMod val="15000"/>
                  <a:lumOff val="85000"/>
                </a:schemeClr>
              </a:solidFill>
              <a:round/>
            </a:ln>
            <a:effectLst/>
          </c:spPr>
        </c:majorGridlines>
        <c:numFmt formatCode="[Blue]&quot;₩&quot;#,##0.00;[Red]\-&quot;₩&quot;#,##0.00" sourceLinked="1"/>
        <c:majorTickMark val="none"/>
        <c:minorTickMark val="none"/>
        <c:tickLblPos val="none"/>
        <c:spPr>
          <a:noFill/>
          <a:ln>
            <a:noFill/>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Noto Sans KR" panose="020B0200000000000000" pitchFamily="50" charset="-127"/>
                <a:ea typeface="Noto Sans KR" panose="020B0200000000000000" pitchFamily="50" charset="-127"/>
                <a:cs typeface="+mn-cs"/>
              </a:defRPr>
            </a:pPr>
            <a:endParaRPr lang="ko-KR"/>
          </a:p>
        </c:txPr>
        <c:crossAx val="136672447"/>
        <c:crosses val="autoZero"/>
        <c:crossBetween val="midCat"/>
      </c:valAx>
      <c:spPr>
        <a:noFill/>
        <a:ln>
          <a:noFill/>
        </a:ln>
        <a:effectLst/>
      </c:spPr>
    </c:plotArea>
    <c:plotVisOnly val="1"/>
    <c:dispBlanksAs val="gap"/>
    <c:showDLblsOverMax val="0"/>
  </c:chart>
  <c:spPr>
    <a:solidFill>
      <a:schemeClr val="bg1"/>
    </a:solidFill>
    <a:ln w="9525" cap="flat" cmpd="sng" algn="ctr">
      <a:noFill/>
      <a:round/>
    </a:ln>
    <a:effectLst>
      <a:outerShdw blurRad="50800" dist="38100" dir="2700000" algn="tl" rotWithShape="0">
        <a:prstClr val="black">
          <a:alpha val="40000"/>
        </a:prstClr>
      </a:outerShdw>
    </a:effectLst>
  </c:spPr>
  <c:txPr>
    <a:bodyPr/>
    <a:lstStyle/>
    <a:p>
      <a:pPr>
        <a:defRPr/>
      </a:pPr>
      <a:endParaRPr lang="ko-K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scatterChart>
        <c:scatterStyle val="lineMarker"/>
        <c:varyColors val="0"/>
        <c:ser>
          <c:idx val="0"/>
          <c:order val="0"/>
          <c:tx>
            <c:strRef>
              <c:f>출력!$M$6:$M$8</c:f>
              <c:strCache>
                <c:ptCount val="3"/>
                <c:pt idx="0">
                  <c:v>보관료</c:v>
                </c:pt>
                <c:pt idx="1">
                  <c:v>  </c:v>
                </c:pt>
                <c:pt idx="2">
                  <c:v>  </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출력!$K$9:$K$13</c:f>
              <c:numCache>
                <c:formatCode>m\/d</c:formatCode>
                <c:ptCount val="5"/>
                <c:pt idx="0">
                  <c:v>46177</c:v>
                </c:pt>
                <c:pt idx="1">
                  <c:v>46178</c:v>
                </c:pt>
                <c:pt idx="2">
                  <c:v>46179</c:v>
                </c:pt>
                <c:pt idx="3">
                  <c:v>46180</c:v>
                </c:pt>
                <c:pt idx="4">
                  <c:v>46181</c:v>
                </c:pt>
              </c:numCache>
            </c:numRef>
          </c:xVal>
          <c:yVal>
            <c:numRef>
              <c:f>출력!$M$9:$M$13</c:f>
              <c:numCache>
                <c:formatCode>_("₩"* #,##0_);_("₩"* \(#,##0\);_("₩"* "-"_);_(@_)</c:formatCode>
                <c:ptCount val="5"/>
                <c:pt idx="0">
                  <c:v>0</c:v>
                </c:pt>
                <c:pt idx="1">
                  <c:v>0</c:v>
                </c:pt>
                <c:pt idx="2">
                  <c:v>0</c:v>
                </c:pt>
                <c:pt idx="3">
                  <c:v>0</c:v>
                </c:pt>
                <c:pt idx="4">
                  <c:v>0</c:v>
                </c:pt>
              </c:numCache>
            </c:numRef>
          </c:yVal>
          <c:smooth val="0"/>
          <c:extLst>
            <c:ext xmlns:c16="http://schemas.microsoft.com/office/drawing/2014/chart" uri="{C3380CC4-5D6E-409C-BE32-E72D297353CC}">
              <c16:uniqueId val="{00000000-09C7-4DCE-8E56-E3C2BC5F195E}"/>
            </c:ext>
          </c:extLst>
        </c:ser>
        <c:dLbls>
          <c:showLegendKey val="0"/>
          <c:showVal val="0"/>
          <c:showCatName val="0"/>
          <c:showSerName val="0"/>
          <c:showPercent val="0"/>
          <c:showBubbleSize val="0"/>
        </c:dLbls>
        <c:axId val="267126976"/>
        <c:axId val="267127936"/>
      </c:scatterChart>
      <c:valAx>
        <c:axId val="267126976"/>
        <c:scaling>
          <c:orientation val="minMax"/>
        </c:scaling>
        <c:delete val="0"/>
        <c:axPos val="b"/>
        <c:majorGridlines>
          <c:spPr>
            <a:ln w="9525" cap="flat" cmpd="sng" algn="ctr">
              <a:solidFill>
                <a:schemeClr val="tx1">
                  <a:lumMod val="15000"/>
                  <a:lumOff val="85000"/>
                </a:schemeClr>
              </a:solidFill>
              <a:round/>
            </a:ln>
            <a:effectLst/>
          </c:spPr>
        </c:majorGridlines>
        <c:numFmt formatCode="m\/d"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267127936"/>
        <c:crosses val="autoZero"/>
        <c:crossBetween val="midCat"/>
      </c:valAx>
      <c:valAx>
        <c:axId val="267127936"/>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_(&quot;₩&quot;* \(#,##0\);_(&quot;₩&quot;* &quot;-&quot;_);_(@_)"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267126976"/>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3" Type="http://schemas.openxmlformats.org/officeDocument/2006/relationships/image" Target="../media/image9.svg"/><Relationship Id="rId18" Type="http://schemas.openxmlformats.org/officeDocument/2006/relationships/image" Target="../media/image12.png"/><Relationship Id="rId26" Type="http://schemas.openxmlformats.org/officeDocument/2006/relationships/image" Target="../media/image17.png"/><Relationship Id="rId39" Type="http://schemas.openxmlformats.org/officeDocument/2006/relationships/image" Target="../media/image30.svg"/><Relationship Id="rId21" Type="http://schemas.openxmlformats.org/officeDocument/2006/relationships/image" Target="../media/image14.png"/><Relationship Id="rId34" Type="http://schemas.openxmlformats.org/officeDocument/2006/relationships/image" Target="../media/image25.png"/><Relationship Id="rId42" Type="http://schemas.openxmlformats.org/officeDocument/2006/relationships/chart" Target="../charts/chart3.xml"/><Relationship Id="rId47" Type="http://schemas.openxmlformats.org/officeDocument/2006/relationships/chart" Target="../charts/chart6.xml"/><Relationship Id="rId7" Type="http://schemas.openxmlformats.org/officeDocument/2006/relationships/image" Target="../media/image5.svg"/><Relationship Id="rId2" Type="http://schemas.openxmlformats.org/officeDocument/2006/relationships/hyperlink" Target="#&#45824;&#49884;&#48372;&#46300;!A1"/><Relationship Id="rId16" Type="http://schemas.openxmlformats.org/officeDocument/2006/relationships/image" Target="../media/image11.svg"/><Relationship Id="rId29" Type="http://schemas.openxmlformats.org/officeDocument/2006/relationships/image" Target="../media/image20.svg"/><Relationship Id="rId1" Type="http://schemas.openxmlformats.org/officeDocument/2006/relationships/image" Target="../media/image1.png"/><Relationship Id="rId6" Type="http://schemas.openxmlformats.org/officeDocument/2006/relationships/image" Target="../media/image4.png"/><Relationship Id="rId11" Type="http://schemas.openxmlformats.org/officeDocument/2006/relationships/hyperlink" Target="#&#50629;&#47924;&#51068;&#51648;!A1"/><Relationship Id="rId24" Type="http://schemas.openxmlformats.org/officeDocument/2006/relationships/hyperlink" Target="https://helpstore.shop/" TargetMode="External"/><Relationship Id="rId32" Type="http://schemas.openxmlformats.org/officeDocument/2006/relationships/image" Target="../media/image23.png"/><Relationship Id="rId37" Type="http://schemas.openxmlformats.org/officeDocument/2006/relationships/image" Target="../media/image28.svg"/><Relationship Id="rId40" Type="http://schemas.openxmlformats.org/officeDocument/2006/relationships/chart" Target="../charts/chart1.xml"/><Relationship Id="rId45" Type="http://schemas.openxmlformats.org/officeDocument/2006/relationships/chart" Target="../charts/chart4.xml"/><Relationship Id="rId5" Type="http://schemas.openxmlformats.org/officeDocument/2006/relationships/hyperlink" Target="#&#51068;&#51068;&#51077;&#47141;DB!A1"/><Relationship Id="rId15" Type="http://schemas.openxmlformats.org/officeDocument/2006/relationships/image" Target="../media/image10.png"/><Relationship Id="rId23" Type="http://schemas.openxmlformats.org/officeDocument/2006/relationships/image" Target="../media/image15.png"/><Relationship Id="rId28" Type="http://schemas.openxmlformats.org/officeDocument/2006/relationships/image" Target="../media/image19.png"/><Relationship Id="rId36" Type="http://schemas.openxmlformats.org/officeDocument/2006/relationships/image" Target="../media/image27.png"/><Relationship Id="rId10" Type="http://schemas.openxmlformats.org/officeDocument/2006/relationships/image" Target="../media/image7.svg"/><Relationship Id="rId19" Type="http://schemas.openxmlformats.org/officeDocument/2006/relationships/image" Target="../media/image13.svg"/><Relationship Id="rId31" Type="http://schemas.openxmlformats.org/officeDocument/2006/relationships/image" Target="../media/image22.svg"/><Relationship Id="rId44" Type="http://schemas.openxmlformats.org/officeDocument/2006/relationships/image" Target="../media/image32.svg"/><Relationship Id="rId4" Type="http://schemas.openxmlformats.org/officeDocument/2006/relationships/image" Target="../media/image3.svg"/><Relationship Id="rId9" Type="http://schemas.openxmlformats.org/officeDocument/2006/relationships/image" Target="../media/image6.png"/><Relationship Id="rId14" Type="http://schemas.openxmlformats.org/officeDocument/2006/relationships/hyperlink" Target="#&#49345;&#54408;&#44288;&#47532;!A1"/><Relationship Id="rId22" Type="http://schemas.openxmlformats.org/officeDocument/2006/relationships/hyperlink" Target="https://xauth.coupang.com/auth/realms/seller/protocol/openid-connect/auth?response_type=code&amp;client_id=wing&amp;redirect_uri=https%3A%2F%2Fwing.coupang.com%2Fsso%2Flogin%3FreturnUrl%3D%252F&amp;state=f2c69f85-5031-4255-9a55-e080b5c7e839&amp;login=true&amp;scope=openid&amp;utm_source=naver_bs_pc&amp;utm_medium=paid&amp;utm_campaign=nv_bs_pc_br_slogan&amp;utm_term=%EC%BF%A0%ED%8C%A1%EC%9C%99&amp;utm_content=PC_Blue_ADSmoney_0924&amp;rf=MARKETPLACE&amp;referrer=search.naver.com&amp;utm_referrer_path=%2F&amp;_gl=1*jys454*_gcl_au*MzA4ODY3ODI0LjE3NzgzOTgxMjA.*_ga*MTg5Mjg4Mzg3NC4xNzc4Mzk4MTE5*_ga_038FN1G5ZN*czE3NzgzOTgxMTkkbzEkZzAkdDE3NzgzOTgxMTkkajYwJGwwJGgwJGR3c0YyY1lPb2hYTkNSS2ZZaXRzS1cxb2Q5U0NscVBfcjBB" TargetMode="External"/><Relationship Id="rId27" Type="http://schemas.openxmlformats.org/officeDocument/2006/relationships/image" Target="../media/image18.svg"/><Relationship Id="rId30" Type="http://schemas.openxmlformats.org/officeDocument/2006/relationships/image" Target="../media/image21.png"/><Relationship Id="rId35" Type="http://schemas.openxmlformats.org/officeDocument/2006/relationships/image" Target="../media/image26.svg"/><Relationship Id="rId43" Type="http://schemas.openxmlformats.org/officeDocument/2006/relationships/image" Target="../media/image31.png"/><Relationship Id="rId8" Type="http://schemas.openxmlformats.org/officeDocument/2006/relationships/hyperlink" Target="#'&#44221;&#51137;&#49345;&#54408; &#51077;&#47141;'!A1"/><Relationship Id="rId3" Type="http://schemas.openxmlformats.org/officeDocument/2006/relationships/image" Target="../media/image2.png"/><Relationship Id="rId12" Type="http://schemas.openxmlformats.org/officeDocument/2006/relationships/image" Target="../media/image8.png"/><Relationship Id="rId17" Type="http://schemas.openxmlformats.org/officeDocument/2006/relationships/hyperlink" Target="#&#50696;&#49328;&#44288;&#47532;!A1"/><Relationship Id="rId25" Type="http://schemas.openxmlformats.org/officeDocument/2006/relationships/image" Target="../media/image16.png"/><Relationship Id="rId33" Type="http://schemas.openxmlformats.org/officeDocument/2006/relationships/image" Target="../media/image24.svg"/><Relationship Id="rId38" Type="http://schemas.openxmlformats.org/officeDocument/2006/relationships/image" Target="../media/image29.png"/><Relationship Id="rId46" Type="http://schemas.openxmlformats.org/officeDocument/2006/relationships/chart" Target="../charts/chart5.xml"/><Relationship Id="rId20" Type="http://schemas.openxmlformats.org/officeDocument/2006/relationships/hyperlink" Target="https://www.coupang.com/" TargetMode="External"/><Relationship Id="rId41" Type="http://schemas.openxmlformats.org/officeDocument/2006/relationships/chart" Target="../charts/chart2.xml"/></Relationships>
</file>

<file path=xl/drawings/_rels/drawing2.xml.rels><?xml version="1.0" encoding="UTF-8" standalone="yes"?>
<Relationships xmlns="http://schemas.openxmlformats.org/package/2006/relationships"><Relationship Id="rId8" Type="http://schemas.openxmlformats.org/officeDocument/2006/relationships/hyperlink" Target="#'&#44221;&#51137;&#49345;&#54408; &#51077;&#47141;'!A1"/><Relationship Id="rId13" Type="http://schemas.openxmlformats.org/officeDocument/2006/relationships/image" Target="../media/image9.svg"/><Relationship Id="rId18" Type="http://schemas.openxmlformats.org/officeDocument/2006/relationships/image" Target="../media/image12.png"/><Relationship Id="rId3" Type="http://schemas.openxmlformats.org/officeDocument/2006/relationships/image" Target="../media/image2.png"/><Relationship Id="rId21" Type="http://schemas.openxmlformats.org/officeDocument/2006/relationships/image" Target="../media/image14.png"/><Relationship Id="rId7" Type="http://schemas.openxmlformats.org/officeDocument/2006/relationships/image" Target="../media/image5.svg"/><Relationship Id="rId12" Type="http://schemas.openxmlformats.org/officeDocument/2006/relationships/image" Target="../media/image8.png"/><Relationship Id="rId17" Type="http://schemas.openxmlformats.org/officeDocument/2006/relationships/hyperlink" Target="#&#50696;&#49328;&#44288;&#47532;!A1"/><Relationship Id="rId25" Type="http://schemas.openxmlformats.org/officeDocument/2006/relationships/image" Target="../media/image35.png"/><Relationship Id="rId2" Type="http://schemas.openxmlformats.org/officeDocument/2006/relationships/hyperlink" Target="#&#45824;&#49884;&#48372;&#46300;!A1"/><Relationship Id="rId16" Type="http://schemas.openxmlformats.org/officeDocument/2006/relationships/image" Target="../media/image11.svg"/><Relationship Id="rId20" Type="http://schemas.openxmlformats.org/officeDocument/2006/relationships/hyperlink" Target="https://www.coupang.com/" TargetMode="External"/><Relationship Id="rId1" Type="http://schemas.openxmlformats.org/officeDocument/2006/relationships/image" Target="../media/image33.png"/><Relationship Id="rId6" Type="http://schemas.openxmlformats.org/officeDocument/2006/relationships/image" Target="../media/image4.png"/><Relationship Id="rId11" Type="http://schemas.openxmlformats.org/officeDocument/2006/relationships/hyperlink" Target="#&#50629;&#47924;&#51068;&#51648;!A1"/><Relationship Id="rId24" Type="http://schemas.openxmlformats.org/officeDocument/2006/relationships/hyperlink" Target="https://helpstore.shop/" TargetMode="External"/><Relationship Id="rId5" Type="http://schemas.openxmlformats.org/officeDocument/2006/relationships/hyperlink" Target="#&#51068;&#51068;&#51077;&#47141;DB!A1"/><Relationship Id="rId15" Type="http://schemas.openxmlformats.org/officeDocument/2006/relationships/image" Target="../media/image10.png"/><Relationship Id="rId23" Type="http://schemas.openxmlformats.org/officeDocument/2006/relationships/image" Target="../media/image34.png"/><Relationship Id="rId10" Type="http://schemas.openxmlformats.org/officeDocument/2006/relationships/image" Target="../media/image7.svg"/><Relationship Id="rId19" Type="http://schemas.openxmlformats.org/officeDocument/2006/relationships/image" Target="../media/image13.svg"/><Relationship Id="rId4" Type="http://schemas.openxmlformats.org/officeDocument/2006/relationships/image" Target="../media/image3.svg"/><Relationship Id="rId9" Type="http://schemas.openxmlformats.org/officeDocument/2006/relationships/image" Target="../media/image6.png"/><Relationship Id="rId14" Type="http://schemas.openxmlformats.org/officeDocument/2006/relationships/hyperlink" Target="#&#49345;&#54408;&#44288;&#47532;!A1"/><Relationship Id="rId22" Type="http://schemas.openxmlformats.org/officeDocument/2006/relationships/hyperlink" Target="https://xauth.coupang.com/auth/realms/seller/protocol/openid-connect/auth?response_type=code&amp;client_id=wing&amp;redirect_uri=https%3A%2F%2Fwing.coupang.com%2Fsso%2Flogin%3FreturnUrl%3D%252F&amp;state=f2c69f85-5031-4255-9a55-e080b5c7e839&amp;login=true&amp;scope=openid&amp;utm_source=naver_bs_pc&amp;utm_medium=paid&amp;utm_campaign=nv_bs_pc_br_slogan&amp;utm_term=%EC%BF%A0%ED%8C%A1%EC%9C%99&amp;utm_content=PC_Blue_ADSmoney_0924&amp;rf=MARKETPLACE&amp;referrer=search.naver.com&amp;utm_referrer_path=%2F&amp;_gl=1*jys454*_gcl_au*MzA4ODY3ODI0LjE3NzgzOTgxMjA.*_ga*MTg5Mjg4Mzg3NC4xNzc4Mzk4MTE5*_ga_038FN1G5ZN*czE3NzgzOTgxMTkkbzEkZzAkdDE3NzgzOTgxMTkkajYwJGwwJGgwJGR3c0YyY1lPb2hYTkNSS2ZZaXRzS1cxb2Q5U0NscVBfcjBB" TargetMode="External"/></Relationships>
</file>

<file path=xl/drawings/_rels/drawing3.xml.rels><?xml version="1.0" encoding="UTF-8" standalone="yes"?>
<Relationships xmlns="http://schemas.openxmlformats.org/package/2006/relationships"><Relationship Id="rId8" Type="http://schemas.openxmlformats.org/officeDocument/2006/relationships/hyperlink" Target="#'&#44221;&#51137;&#49345;&#54408; &#51077;&#47141;'!A1"/><Relationship Id="rId13" Type="http://schemas.openxmlformats.org/officeDocument/2006/relationships/image" Target="../media/image9.svg"/><Relationship Id="rId18" Type="http://schemas.openxmlformats.org/officeDocument/2006/relationships/image" Target="../media/image12.png"/><Relationship Id="rId3" Type="http://schemas.openxmlformats.org/officeDocument/2006/relationships/image" Target="../media/image2.png"/><Relationship Id="rId21" Type="http://schemas.openxmlformats.org/officeDocument/2006/relationships/image" Target="../media/image36.png"/><Relationship Id="rId7" Type="http://schemas.openxmlformats.org/officeDocument/2006/relationships/image" Target="../media/image5.svg"/><Relationship Id="rId12" Type="http://schemas.openxmlformats.org/officeDocument/2006/relationships/image" Target="../media/image8.png"/><Relationship Id="rId17" Type="http://schemas.openxmlformats.org/officeDocument/2006/relationships/hyperlink" Target="#&#50696;&#49328;&#44288;&#47532;!A1"/><Relationship Id="rId25" Type="http://schemas.openxmlformats.org/officeDocument/2006/relationships/image" Target="../media/image38.png"/><Relationship Id="rId2" Type="http://schemas.openxmlformats.org/officeDocument/2006/relationships/hyperlink" Target="#&#45824;&#49884;&#48372;&#46300;!A1"/><Relationship Id="rId16" Type="http://schemas.openxmlformats.org/officeDocument/2006/relationships/image" Target="../media/image11.svg"/><Relationship Id="rId20" Type="http://schemas.openxmlformats.org/officeDocument/2006/relationships/hyperlink" Target="https://www.coupang.com/" TargetMode="External"/><Relationship Id="rId1" Type="http://schemas.openxmlformats.org/officeDocument/2006/relationships/image" Target="../media/image33.png"/><Relationship Id="rId6" Type="http://schemas.openxmlformats.org/officeDocument/2006/relationships/image" Target="../media/image4.png"/><Relationship Id="rId11" Type="http://schemas.openxmlformats.org/officeDocument/2006/relationships/hyperlink" Target="#&#50629;&#47924;&#51068;&#51648;!A1"/><Relationship Id="rId24" Type="http://schemas.openxmlformats.org/officeDocument/2006/relationships/hyperlink" Target="https://helpstore.shop/" TargetMode="External"/><Relationship Id="rId5" Type="http://schemas.openxmlformats.org/officeDocument/2006/relationships/hyperlink" Target="#&#51068;&#51068;&#51077;&#47141;DB!A1"/><Relationship Id="rId15" Type="http://schemas.openxmlformats.org/officeDocument/2006/relationships/image" Target="../media/image10.png"/><Relationship Id="rId23" Type="http://schemas.openxmlformats.org/officeDocument/2006/relationships/image" Target="../media/image37.png"/><Relationship Id="rId10" Type="http://schemas.openxmlformats.org/officeDocument/2006/relationships/image" Target="../media/image7.svg"/><Relationship Id="rId19" Type="http://schemas.openxmlformats.org/officeDocument/2006/relationships/image" Target="../media/image13.svg"/><Relationship Id="rId4" Type="http://schemas.openxmlformats.org/officeDocument/2006/relationships/image" Target="../media/image3.svg"/><Relationship Id="rId9" Type="http://schemas.openxmlformats.org/officeDocument/2006/relationships/image" Target="../media/image6.png"/><Relationship Id="rId14" Type="http://schemas.openxmlformats.org/officeDocument/2006/relationships/hyperlink" Target="#&#49345;&#54408;&#44288;&#47532;!A1"/><Relationship Id="rId22" Type="http://schemas.openxmlformats.org/officeDocument/2006/relationships/hyperlink" Target="https://xauth.coupang.com/auth/realms/seller/protocol/openid-connect/auth?response_type=code&amp;client_id=wing&amp;redirect_uri=https%3A%2F%2Fwing.coupang.com%2Fsso%2Flogin%3FreturnUrl%3D%252F&amp;state=f2c69f85-5031-4255-9a55-e080b5c7e839&amp;login=true&amp;scope=openid&amp;utm_source=naver_bs_pc&amp;utm_medium=paid&amp;utm_campaign=nv_bs_pc_br_slogan&amp;utm_term=%EC%BF%A0%ED%8C%A1%EC%9C%99&amp;utm_content=PC_Blue_ADSmoney_0924&amp;rf=MARKETPLACE&amp;referrer=search.naver.com&amp;utm_referrer_path=%2F&amp;_gl=1*jys454*_gcl_au*MzA4ODY3ODI0LjE3NzgzOTgxMjA.*_ga*MTg5Mjg4Mzg3NC4xNzc4Mzk4MTE5*_ga_038FN1G5ZN*czE3NzgzOTgxMTkkbzEkZzAkdDE3NzgzOTgxMTkkajYwJGwwJGgwJGR3c0YyY1lPb2hYTkNSS2ZZaXRzS1cxb2Q5U0NscVBfcjBB" TargetMode="External"/></Relationships>
</file>

<file path=xl/drawings/_rels/drawing4.xml.rels><?xml version="1.0" encoding="UTF-8" standalone="yes"?>
<Relationships xmlns="http://schemas.openxmlformats.org/package/2006/relationships"><Relationship Id="rId8" Type="http://schemas.openxmlformats.org/officeDocument/2006/relationships/hyperlink" Target="#'&#44221;&#51137;&#49345;&#54408; &#51077;&#47141;'!A1"/><Relationship Id="rId13" Type="http://schemas.openxmlformats.org/officeDocument/2006/relationships/image" Target="../media/image9.svg"/><Relationship Id="rId18" Type="http://schemas.openxmlformats.org/officeDocument/2006/relationships/image" Target="../media/image12.png"/><Relationship Id="rId3" Type="http://schemas.openxmlformats.org/officeDocument/2006/relationships/image" Target="../media/image2.png"/><Relationship Id="rId21" Type="http://schemas.openxmlformats.org/officeDocument/2006/relationships/image" Target="../media/image14.png"/><Relationship Id="rId7" Type="http://schemas.openxmlformats.org/officeDocument/2006/relationships/image" Target="../media/image5.svg"/><Relationship Id="rId12" Type="http://schemas.openxmlformats.org/officeDocument/2006/relationships/image" Target="../media/image8.png"/><Relationship Id="rId17" Type="http://schemas.openxmlformats.org/officeDocument/2006/relationships/hyperlink" Target="#&#50696;&#49328;&#44288;&#47532;!A1"/><Relationship Id="rId25" Type="http://schemas.openxmlformats.org/officeDocument/2006/relationships/image" Target="../media/image40.png"/><Relationship Id="rId2" Type="http://schemas.openxmlformats.org/officeDocument/2006/relationships/hyperlink" Target="#&#45824;&#49884;&#48372;&#46300;!A1"/><Relationship Id="rId16" Type="http://schemas.openxmlformats.org/officeDocument/2006/relationships/image" Target="../media/image11.svg"/><Relationship Id="rId20" Type="http://schemas.openxmlformats.org/officeDocument/2006/relationships/hyperlink" Target="https://www.coupang.com/" TargetMode="External"/><Relationship Id="rId1" Type="http://schemas.openxmlformats.org/officeDocument/2006/relationships/image" Target="../media/image33.png"/><Relationship Id="rId6" Type="http://schemas.openxmlformats.org/officeDocument/2006/relationships/image" Target="../media/image4.png"/><Relationship Id="rId11" Type="http://schemas.openxmlformats.org/officeDocument/2006/relationships/hyperlink" Target="#&#50629;&#47924;&#51068;&#51648;!A1"/><Relationship Id="rId24" Type="http://schemas.openxmlformats.org/officeDocument/2006/relationships/hyperlink" Target="https://helpstore.shop/" TargetMode="External"/><Relationship Id="rId5" Type="http://schemas.openxmlformats.org/officeDocument/2006/relationships/hyperlink" Target="#&#51068;&#51068;&#51077;&#47141;DB!A1"/><Relationship Id="rId15" Type="http://schemas.openxmlformats.org/officeDocument/2006/relationships/image" Target="../media/image10.png"/><Relationship Id="rId23" Type="http://schemas.openxmlformats.org/officeDocument/2006/relationships/image" Target="../media/image39.png"/><Relationship Id="rId10" Type="http://schemas.openxmlformats.org/officeDocument/2006/relationships/image" Target="../media/image7.svg"/><Relationship Id="rId19" Type="http://schemas.openxmlformats.org/officeDocument/2006/relationships/image" Target="../media/image13.svg"/><Relationship Id="rId4" Type="http://schemas.openxmlformats.org/officeDocument/2006/relationships/image" Target="../media/image3.svg"/><Relationship Id="rId9" Type="http://schemas.openxmlformats.org/officeDocument/2006/relationships/image" Target="../media/image6.png"/><Relationship Id="rId14" Type="http://schemas.openxmlformats.org/officeDocument/2006/relationships/hyperlink" Target="#&#49345;&#54408;&#44288;&#47532;!A1"/><Relationship Id="rId22" Type="http://schemas.openxmlformats.org/officeDocument/2006/relationships/hyperlink" Target="https://xauth.coupang.com/auth/realms/seller/protocol/openid-connect/auth?response_type=code&amp;client_id=wing&amp;redirect_uri=https%3A%2F%2Fwing.coupang.com%2Fsso%2Flogin%3FreturnUrl%3D%252F&amp;state=f2c69f85-5031-4255-9a55-e080b5c7e839&amp;login=true&amp;scope=openid&amp;utm_source=naver_bs_pc&amp;utm_medium=paid&amp;utm_campaign=nv_bs_pc_br_slogan&amp;utm_term=%EC%BF%A0%ED%8C%A1%EC%9C%99&amp;utm_content=PC_Blue_ADSmoney_0924&amp;rf=MARKETPLACE&amp;referrer=search.naver.com&amp;utm_referrer_path=%2F&amp;_gl=1*jys454*_gcl_au*MzA4ODY3ODI0LjE3NzgzOTgxMjA.*_ga*MTg5Mjg4Mzg3NC4xNzc4Mzk4MTE5*_ga_038FN1G5ZN*czE3NzgzOTgxMTkkbzEkZzAkdDE3NzgzOTgxMTkkajYwJGwwJGgwJGR3c0YyY1lPb2hYTkNSS2ZZaXRzS1cxb2Q5U0NscVBfcjBB" TargetMode="External"/></Relationships>
</file>

<file path=xl/drawings/_rels/drawing5.xml.rels><?xml version="1.0" encoding="UTF-8" standalone="yes"?>
<Relationships xmlns="http://schemas.openxmlformats.org/package/2006/relationships"><Relationship Id="rId8" Type="http://schemas.openxmlformats.org/officeDocument/2006/relationships/hyperlink" Target="#'&#44221;&#51137;&#49345;&#54408; &#51077;&#47141;'!A1"/><Relationship Id="rId13" Type="http://schemas.openxmlformats.org/officeDocument/2006/relationships/image" Target="../media/image9.svg"/><Relationship Id="rId18" Type="http://schemas.openxmlformats.org/officeDocument/2006/relationships/image" Target="../media/image12.png"/><Relationship Id="rId3" Type="http://schemas.openxmlformats.org/officeDocument/2006/relationships/image" Target="../media/image2.png"/><Relationship Id="rId21" Type="http://schemas.openxmlformats.org/officeDocument/2006/relationships/image" Target="../media/image42.png"/><Relationship Id="rId7" Type="http://schemas.openxmlformats.org/officeDocument/2006/relationships/image" Target="../media/image5.svg"/><Relationship Id="rId12" Type="http://schemas.openxmlformats.org/officeDocument/2006/relationships/image" Target="../media/image8.png"/><Relationship Id="rId17" Type="http://schemas.openxmlformats.org/officeDocument/2006/relationships/hyperlink" Target="#&#50696;&#49328;&#44288;&#47532;!A1"/><Relationship Id="rId25" Type="http://schemas.openxmlformats.org/officeDocument/2006/relationships/image" Target="../media/image44.png"/><Relationship Id="rId2" Type="http://schemas.openxmlformats.org/officeDocument/2006/relationships/hyperlink" Target="#&#45824;&#49884;&#48372;&#46300;!A1"/><Relationship Id="rId16" Type="http://schemas.openxmlformats.org/officeDocument/2006/relationships/image" Target="../media/image11.svg"/><Relationship Id="rId20" Type="http://schemas.openxmlformats.org/officeDocument/2006/relationships/hyperlink" Target="https://www.coupang.com/" TargetMode="External"/><Relationship Id="rId1" Type="http://schemas.openxmlformats.org/officeDocument/2006/relationships/image" Target="../media/image41.png"/><Relationship Id="rId6" Type="http://schemas.openxmlformats.org/officeDocument/2006/relationships/image" Target="../media/image4.png"/><Relationship Id="rId11" Type="http://schemas.openxmlformats.org/officeDocument/2006/relationships/hyperlink" Target="#&#50629;&#47924;&#51068;&#51648;!A1"/><Relationship Id="rId24" Type="http://schemas.openxmlformats.org/officeDocument/2006/relationships/hyperlink" Target="https://helpstore.shop/" TargetMode="External"/><Relationship Id="rId5" Type="http://schemas.openxmlformats.org/officeDocument/2006/relationships/hyperlink" Target="#&#51068;&#51068;&#51077;&#47141;DB!A1"/><Relationship Id="rId15" Type="http://schemas.openxmlformats.org/officeDocument/2006/relationships/image" Target="../media/image10.png"/><Relationship Id="rId23" Type="http://schemas.openxmlformats.org/officeDocument/2006/relationships/image" Target="../media/image43.png"/><Relationship Id="rId10" Type="http://schemas.openxmlformats.org/officeDocument/2006/relationships/image" Target="../media/image7.svg"/><Relationship Id="rId19" Type="http://schemas.openxmlformats.org/officeDocument/2006/relationships/image" Target="../media/image13.svg"/><Relationship Id="rId4" Type="http://schemas.openxmlformats.org/officeDocument/2006/relationships/image" Target="../media/image3.svg"/><Relationship Id="rId9" Type="http://schemas.openxmlformats.org/officeDocument/2006/relationships/image" Target="../media/image6.png"/><Relationship Id="rId14" Type="http://schemas.openxmlformats.org/officeDocument/2006/relationships/hyperlink" Target="#&#49345;&#54408;&#44288;&#47532;!A1"/><Relationship Id="rId22" Type="http://schemas.openxmlformats.org/officeDocument/2006/relationships/hyperlink" Target="https://xauth.coupang.com/auth/realms/seller/protocol/openid-connect/auth?response_type=code&amp;client_id=wing&amp;redirect_uri=https%3A%2F%2Fwing.coupang.com%2Fsso%2Flogin%3FreturnUrl%3D%252F&amp;state=f2c69f85-5031-4255-9a55-e080b5c7e839&amp;login=true&amp;scope=openid&amp;utm_source=naver_bs_pc&amp;utm_medium=paid&amp;utm_campaign=nv_bs_pc_br_slogan&amp;utm_term=%EC%BF%A0%ED%8C%A1%EC%9C%99&amp;utm_content=PC_Blue_ADSmoney_0924&amp;rf=MARKETPLACE&amp;referrer=search.naver.com&amp;utm_referrer_path=%2F&amp;_gl=1*jys454*_gcl_au*MzA4ODY3ODI0LjE3NzgzOTgxMjA.*_ga*MTg5Mjg4Mzg3NC4xNzc4Mzk4MTE5*_ga_038FN1G5ZN*czE3NzgzOTgxMTkkbzEkZzAkdDE3NzgzOTgxMTkkajYwJGwwJGgwJGR3c0YyY1lPb2hYTkNSS2ZZaXRzS1cxb2Q5U0NscVBfcjBB" TargetMode="External"/></Relationships>
</file>

<file path=xl/drawings/_rels/drawing6.xml.rels><?xml version="1.0" encoding="UTF-8" standalone="yes"?>
<Relationships xmlns="http://schemas.openxmlformats.org/package/2006/relationships"><Relationship Id="rId8" Type="http://schemas.openxmlformats.org/officeDocument/2006/relationships/hyperlink" Target="#'&#44221;&#51137;&#49345;&#54408; &#51077;&#47141;'!A1"/><Relationship Id="rId13" Type="http://schemas.openxmlformats.org/officeDocument/2006/relationships/image" Target="../media/image9.svg"/><Relationship Id="rId18" Type="http://schemas.openxmlformats.org/officeDocument/2006/relationships/image" Target="../media/image12.png"/><Relationship Id="rId26" Type="http://schemas.openxmlformats.org/officeDocument/2006/relationships/chart" Target="../charts/chart7.xml"/><Relationship Id="rId3" Type="http://schemas.openxmlformats.org/officeDocument/2006/relationships/image" Target="../media/image2.png"/><Relationship Id="rId21" Type="http://schemas.openxmlformats.org/officeDocument/2006/relationships/image" Target="../media/image14.png"/><Relationship Id="rId7" Type="http://schemas.openxmlformats.org/officeDocument/2006/relationships/image" Target="../media/image5.svg"/><Relationship Id="rId12" Type="http://schemas.openxmlformats.org/officeDocument/2006/relationships/image" Target="../media/image8.png"/><Relationship Id="rId17" Type="http://schemas.openxmlformats.org/officeDocument/2006/relationships/hyperlink" Target="#&#50696;&#49328;&#44288;&#47532;!A1"/><Relationship Id="rId25" Type="http://schemas.openxmlformats.org/officeDocument/2006/relationships/image" Target="../media/image46.png"/><Relationship Id="rId2" Type="http://schemas.openxmlformats.org/officeDocument/2006/relationships/hyperlink" Target="#&#45824;&#49884;&#48372;&#46300;!A1"/><Relationship Id="rId16" Type="http://schemas.openxmlformats.org/officeDocument/2006/relationships/image" Target="../media/image11.svg"/><Relationship Id="rId20" Type="http://schemas.openxmlformats.org/officeDocument/2006/relationships/hyperlink" Target="https://www.coupang.com/" TargetMode="External"/><Relationship Id="rId1" Type="http://schemas.openxmlformats.org/officeDocument/2006/relationships/image" Target="../media/image33.png"/><Relationship Id="rId6" Type="http://schemas.openxmlformats.org/officeDocument/2006/relationships/image" Target="../media/image4.png"/><Relationship Id="rId11" Type="http://schemas.openxmlformats.org/officeDocument/2006/relationships/hyperlink" Target="#&#50629;&#47924;&#51068;&#51648;!A1"/><Relationship Id="rId24" Type="http://schemas.openxmlformats.org/officeDocument/2006/relationships/hyperlink" Target="https://helpstore.shop/" TargetMode="External"/><Relationship Id="rId5" Type="http://schemas.openxmlformats.org/officeDocument/2006/relationships/hyperlink" Target="#&#51068;&#51068;&#51077;&#47141;DB!A1"/><Relationship Id="rId15" Type="http://schemas.openxmlformats.org/officeDocument/2006/relationships/image" Target="../media/image10.png"/><Relationship Id="rId23" Type="http://schemas.openxmlformats.org/officeDocument/2006/relationships/image" Target="../media/image45.png"/><Relationship Id="rId10" Type="http://schemas.openxmlformats.org/officeDocument/2006/relationships/image" Target="../media/image7.svg"/><Relationship Id="rId19" Type="http://schemas.openxmlformats.org/officeDocument/2006/relationships/image" Target="../media/image13.svg"/><Relationship Id="rId4" Type="http://schemas.openxmlformats.org/officeDocument/2006/relationships/image" Target="../media/image3.svg"/><Relationship Id="rId9" Type="http://schemas.openxmlformats.org/officeDocument/2006/relationships/image" Target="../media/image6.png"/><Relationship Id="rId14" Type="http://schemas.openxmlformats.org/officeDocument/2006/relationships/hyperlink" Target="#&#49345;&#54408;&#44288;&#47532;!A1"/><Relationship Id="rId22" Type="http://schemas.openxmlformats.org/officeDocument/2006/relationships/hyperlink" Target="https://xauth.coupang.com/auth/realms/seller/protocol/openid-connect/auth?response_type=code&amp;client_id=wing&amp;redirect_uri=https%3A%2F%2Fwing.coupang.com%2Fsso%2Flogin%3FreturnUrl%3D%252F&amp;state=f2c69f85-5031-4255-9a55-e080b5c7e839&amp;login=true&amp;scope=openid&amp;utm_source=naver_bs_pc&amp;utm_medium=paid&amp;utm_campaign=nv_bs_pc_br_slogan&amp;utm_term=%EC%BF%A0%ED%8C%A1%EC%9C%99&amp;utm_content=PC_Blue_ADSmoney_0924&amp;rf=MARKETPLACE&amp;referrer=search.naver.com&amp;utm_referrer_path=%2F&amp;_gl=1*jys454*_gcl_au*MzA4ODY3ODI0LjE3NzgzOTgxMjA.*_ga*MTg5Mjg4Mzg3NC4xNzc4Mzk4MTE5*_ga_038FN1G5ZN*czE3NzgzOTgxMTkkbzEkZzAkdDE3NzgzOTgxMTkkajYwJGwwJGgwJGR3c0YyY1lPb2hYTkNSS2ZZaXRzS1cxb2Q5U0NscVBfcjBB" TargetMode="External"/></Relationships>
</file>

<file path=xl/drawings/_rels/drawing7.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24</xdr:col>
      <xdr:colOff>657225</xdr:colOff>
      <xdr:row>0</xdr:row>
      <xdr:rowOff>278533</xdr:rowOff>
    </xdr:from>
    <xdr:to>
      <xdr:col>39</xdr:col>
      <xdr:colOff>9525</xdr:colOff>
      <xdr:row>10</xdr:row>
      <xdr:rowOff>275358</xdr:rowOff>
    </xdr:to>
    <xdr:sp macro="" textlink="">
      <xdr:nvSpPr>
        <xdr:cNvPr id="76" name="사각형: 둥근 모서리 75">
          <a:extLst>
            <a:ext uri="{FF2B5EF4-FFF2-40B4-BE49-F238E27FC236}">
              <a16:creationId xmlns:a16="http://schemas.microsoft.com/office/drawing/2014/main" id="{8BF17E5D-CE86-E5FA-DF68-E7CBED7674E7}"/>
            </a:ext>
          </a:extLst>
        </xdr:cNvPr>
        <xdr:cNvSpPr/>
      </xdr:nvSpPr>
      <xdr:spPr>
        <a:xfrm>
          <a:off x="19469100" y="278533"/>
          <a:ext cx="9734550" cy="3140075"/>
        </a:xfrm>
        <a:prstGeom prst="roundRect">
          <a:avLst>
            <a:gd name="adj" fmla="val 6532"/>
          </a:avLst>
        </a:prstGeom>
        <a:noFill/>
        <a:ln w="28575">
          <a:solidFill>
            <a:schemeClr val="bg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oneCellAnchor>
    <xdr:from>
      <xdr:col>0</xdr:col>
      <xdr:colOff>903941</xdr:colOff>
      <xdr:row>12</xdr:row>
      <xdr:rowOff>29883</xdr:rowOff>
    </xdr:from>
    <xdr:ext cx="184731" cy="264560"/>
    <xdr:sp macro="" textlink="">
      <xdr:nvSpPr>
        <xdr:cNvPr id="10" name="TextBox 9">
          <a:extLst>
            <a:ext uri="{FF2B5EF4-FFF2-40B4-BE49-F238E27FC236}">
              <a16:creationId xmlns:a16="http://schemas.microsoft.com/office/drawing/2014/main" id="{ED979294-77DC-1829-34D4-F650F298ECFE}"/>
            </a:ext>
          </a:extLst>
        </xdr:cNvPr>
        <xdr:cNvSpPr txBox="1"/>
      </xdr:nvSpPr>
      <xdr:spPr>
        <a:xfrm>
          <a:off x="903941" y="214003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ko-KR" altLang="en-US" sz="1100"/>
        </a:p>
      </xdr:txBody>
    </xdr:sp>
    <xdr:clientData/>
  </xdr:oneCellAnchor>
  <xdr:twoCellAnchor editAs="oneCell">
    <xdr:from>
      <xdr:col>0</xdr:col>
      <xdr:colOff>279832</xdr:colOff>
      <xdr:row>1</xdr:row>
      <xdr:rowOff>112965</xdr:rowOff>
    </xdr:from>
    <xdr:to>
      <xdr:col>0</xdr:col>
      <xdr:colOff>3190423</xdr:colOff>
      <xdr:row>20</xdr:row>
      <xdr:rowOff>87981</xdr:rowOff>
    </xdr:to>
    <xdr:grpSp>
      <xdr:nvGrpSpPr>
        <xdr:cNvPr id="38" name="그룹 37">
          <a:extLst>
            <a:ext uri="{FF2B5EF4-FFF2-40B4-BE49-F238E27FC236}">
              <a16:creationId xmlns:a16="http://schemas.microsoft.com/office/drawing/2014/main" id="{94CD37AB-4C93-E637-C321-807ACC97FEDA}"/>
            </a:ext>
          </a:extLst>
        </xdr:cNvPr>
        <xdr:cNvGrpSpPr/>
      </xdr:nvGrpSpPr>
      <xdr:grpSpPr>
        <a:xfrm>
          <a:off x="279832" y="390056"/>
          <a:ext cx="2910591" cy="5516834"/>
          <a:chOff x="436218" y="505690"/>
          <a:chExt cx="2904241" cy="5193822"/>
        </a:xfrm>
      </xdr:grpSpPr>
      <xdr:grpSp>
        <xdr:nvGrpSpPr>
          <xdr:cNvPr id="37" name="그룹 36">
            <a:extLst>
              <a:ext uri="{FF2B5EF4-FFF2-40B4-BE49-F238E27FC236}">
                <a16:creationId xmlns:a16="http://schemas.microsoft.com/office/drawing/2014/main" id="{61C65158-3199-D38F-BD43-D74FDE267F22}"/>
              </a:ext>
            </a:extLst>
          </xdr:cNvPr>
          <xdr:cNvGrpSpPr/>
        </xdr:nvGrpSpPr>
        <xdr:grpSpPr>
          <a:xfrm>
            <a:off x="460459" y="505690"/>
            <a:ext cx="2880000" cy="1043709"/>
            <a:chOff x="460459" y="503481"/>
            <a:chExt cx="2880000" cy="1037083"/>
          </a:xfrm>
        </xdr:grpSpPr>
        <xdr:pic>
          <xdr:nvPicPr>
            <xdr:cNvPr id="7" name="그림 6">
              <a:extLst>
                <a:ext uri="{FF2B5EF4-FFF2-40B4-BE49-F238E27FC236}">
                  <a16:creationId xmlns:a16="http://schemas.microsoft.com/office/drawing/2014/main" id="{5405952A-73EF-B8B3-2EEA-04158278FA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7273" y="503481"/>
              <a:ext cx="2257442" cy="518546"/>
            </a:xfrm>
            <a:prstGeom prst="rect">
              <a:avLst/>
            </a:prstGeom>
          </xdr:spPr>
        </xdr:pic>
        <xdr:sp macro="" textlink="">
          <xdr:nvSpPr>
            <xdr:cNvPr id="8" name="TextBox 7">
              <a:extLst>
                <a:ext uri="{FF2B5EF4-FFF2-40B4-BE49-F238E27FC236}">
                  <a16:creationId xmlns:a16="http://schemas.microsoft.com/office/drawing/2014/main" id="{DDC1B032-F884-6939-C63F-135C67DCB019}"/>
                </a:ext>
              </a:extLst>
            </xdr:cNvPr>
            <xdr:cNvSpPr txBox="1"/>
          </xdr:nvSpPr>
          <xdr:spPr>
            <a:xfrm>
              <a:off x="460459" y="978557"/>
              <a:ext cx="2880000" cy="5620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ko-KR" altLang="en-US" sz="2400">
                  <a:solidFill>
                    <a:schemeClr val="bg1"/>
                  </a:solidFill>
                  <a:latin typeface="Noto Sans KR Black" panose="020B0200000000000000" pitchFamily="50" charset="-127"/>
                  <a:ea typeface="Noto Sans KR Black" panose="020B0200000000000000" pitchFamily="50" charset="-127"/>
                </a:rPr>
                <a:t>셀 러 관 제 시 스 템</a:t>
              </a:r>
            </a:p>
          </xdr:txBody>
        </xdr:sp>
      </xdr:grpSp>
      <xdr:grpSp>
        <xdr:nvGrpSpPr>
          <xdr:cNvPr id="31" name="그룹 30">
            <a:hlinkClick xmlns:r="http://schemas.openxmlformats.org/officeDocument/2006/relationships" r:id="rId2"/>
            <a:extLst>
              <a:ext uri="{FF2B5EF4-FFF2-40B4-BE49-F238E27FC236}">
                <a16:creationId xmlns:a16="http://schemas.microsoft.com/office/drawing/2014/main" id="{D4F444C7-634A-DB27-9C7E-A0356743EAB9}"/>
              </a:ext>
            </a:extLst>
          </xdr:cNvPr>
          <xdr:cNvGrpSpPr/>
        </xdr:nvGrpSpPr>
        <xdr:grpSpPr>
          <a:xfrm>
            <a:off x="436218" y="1938130"/>
            <a:ext cx="2372312" cy="579771"/>
            <a:chOff x="436218" y="1927087"/>
            <a:chExt cx="2372312" cy="575353"/>
          </a:xfrm>
        </xdr:grpSpPr>
        <xdr:sp macro="" textlink="">
          <xdr:nvSpPr>
            <xdr:cNvPr id="11" name="TextBox 10">
              <a:extLst>
                <a:ext uri="{FF2B5EF4-FFF2-40B4-BE49-F238E27FC236}">
                  <a16:creationId xmlns:a16="http://schemas.microsoft.com/office/drawing/2014/main" id="{741F11BC-5CEC-8BD7-1A1A-C3C155E9FC31}"/>
                </a:ext>
              </a:extLst>
            </xdr:cNvPr>
            <xdr:cNvSpPr txBox="1"/>
          </xdr:nvSpPr>
          <xdr:spPr>
            <a:xfrm>
              <a:off x="1008530" y="1975564"/>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대  시  보  드</a:t>
              </a:r>
            </a:p>
          </xdr:txBody>
        </xdr:sp>
        <xdr:pic>
          <xdr:nvPicPr>
            <xdr:cNvPr id="18" name="그래픽 17" descr="가로 막대형 차트 단색으로 채워진">
              <a:extLst>
                <a:ext uri="{FF2B5EF4-FFF2-40B4-BE49-F238E27FC236}">
                  <a16:creationId xmlns:a16="http://schemas.microsoft.com/office/drawing/2014/main" id="{469AA2EF-4305-3183-91A9-19250B6DA9CB}"/>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436218" y="1927087"/>
              <a:ext cx="540000" cy="540000"/>
            </a:xfrm>
            <a:prstGeom prst="rect">
              <a:avLst/>
            </a:prstGeom>
          </xdr:spPr>
        </xdr:pic>
      </xdr:grpSp>
      <xdr:grpSp>
        <xdr:nvGrpSpPr>
          <xdr:cNvPr id="32" name="그룹 31">
            <a:hlinkClick xmlns:r="http://schemas.openxmlformats.org/officeDocument/2006/relationships" r:id="rId5"/>
            <a:extLst>
              <a:ext uri="{FF2B5EF4-FFF2-40B4-BE49-F238E27FC236}">
                <a16:creationId xmlns:a16="http://schemas.microsoft.com/office/drawing/2014/main" id="{A9875039-CAC5-9980-2EFC-BA492CF1EA4D}"/>
              </a:ext>
            </a:extLst>
          </xdr:cNvPr>
          <xdr:cNvGrpSpPr/>
        </xdr:nvGrpSpPr>
        <xdr:grpSpPr>
          <a:xfrm>
            <a:off x="436218" y="2598468"/>
            <a:ext cx="2372312" cy="564475"/>
            <a:chOff x="436218" y="2566504"/>
            <a:chExt cx="2372312" cy="561162"/>
          </a:xfrm>
        </xdr:grpSpPr>
        <xdr:sp macro="" textlink="">
          <xdr:nvSpPr>
            <xdr:cNvPr id="12" name="TextBox 11">
              <a:extLst>
                <a:ext uri="{FF2B5EF4-FFF2-40B4-BE49-F238E27FC236}">
                  <a16:creationId xmlns:a16="http://schemas.microsoft.com/office/drawing/2014/main" id="{DD5870A2-C602-47D9-9CD4-7FD29EAA009B}"/>
                </a:ext>
              </a:extLst>
            </xdr:cNvPr>
            <xdr:cNvSpPr txBox="1"/>
          </xdr:nvSpPr>
          <xdr:spPr>
            <a:xfrm>
              <a:off x="1008530" y="2600790"/>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일</a:t>
              </a:r>
              <a:r>
                <a:rPr lang="ko-KR" altLang="en-US" sz="1800" baseline="0">
                  <a:solidFill>
                    <a:schemeClr val="bg1"/>
                  </a:solidFill>
                  <a:latin typeface="Noto Sans KR Black" panose="020B0200000000000000" pitchFamily="50" charset="-127"/>
                  <a:ea typeface="Noto Sans KR Black" panose="020B0200000000000000" pitchFamily="50" charset="-127"/>
                </a:rPr>
                <a:t>일</a:t>
              </a:r>
              <a:r>
                <a:rPr lang="en-US" altLang="ko-KR" sz="1800" baseline="0">
                  <a:solidFill>
                    <a:schemeClr val="bg1"/>
                  </a:solidFill>
                  <a:latin typeface="Noto Sans KR Black" panose="020B0200000000000000" pitchFamily="50" charset="-127"/>
                  <a:ea typeface="Noto Sans KR Black" panose="020B0200000000000000" pitchFamily="50" charset="-127"/>
                </a:rPr>
                <a:t>DB</a:t>
              </a:r>
              <a:r>
                <a:rPr lang="ko-KR" altLang="en-US" sz="1800" baseline="0">
                  <a:solidFill>
                    <a:schemeClr val="bg1"/>
                  </a:solidFill>
                  <a:latin typeface="Noto Sans KR Black" panose="020B0200000000000000" pitchFamily="50" charset="-127"/>
                  <a:ea typeface="Noto Sans KR Black" panose="020B0200000000000000" pitchFamily="50" charset="-127"/>
                </a:rPr>
                <a:t>입력</a:t>
              </a:r>
              <a:endParaRPr lang="ko-KR" altLang="en-US" sz="1800">
                <a:solidFill>
                  <a:schemeClr val="bg1"/>
                </a:solidFill>
                <a:latin typeface="Noto Sans KR Black" panose="020B0200000000000000" pitchFamily="50" charset="-127"/>
                <a:ea typeface="Noto Sans KR Black" panose="020B0200000000000000" pitchFamily="50" charset="-127"/>
              </a:endParaRPr>
            </a:p>
          </xdr:txBody>
        </xdr:sp>
        <xdr:pic>
          <xdr:nvPicPr>
            <xdr:cNvPr id="20" name="그래픽 19" descr="데이터베이스 단색으로 채워진">
              <a:extLst>
                <a:ext uri="{FF2B5EF4-FFF2-40B4-BE49-F238E27FC236}">
                  <a16:creationId xmlns:a16="http://schemas.microsoft.com/office/drawing/2014/main" id="{E50C7E6F-9C7D-8483-9F8E-BF870A941003}"/>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436218" y="2566504"/>
              <a:ext cx="540000" cy="540000"/>
            </a:xfrm>
            <a:prstGeom prst="rect">
              <a:avLst/>
            </a:prstGeom>
          </xdr:spPr>
        </xdr:pic>
      </xdr:grpSp>
      <xdr:grpSp>
        <xdr:nvGrpSpPr>
          <xdr:cNvPr id="33" name="그룹 32">
            <a:hlinkClick xmlns:r="http://schemas.openxmlformats.org/officeDocument/2006/relationships" r:id="rId8"/>
            <a:extLst>
              <a:ext uri="{FF2B5EF4-FFF2-40B4-BE49-F238E27FC236}">
                <a16:creationId xmlns:a16="http://schemas.microsoft.com/office/drawing/2014/main" id="{9FE04540-520C-2688-D6BF-2EC2FD276ACE}"/>
              </a:ext>
            </a:extLst>
          </xdr:cNvPr>
          <xdr:cNvGrpSpPr/>
        </xdr:nvGrpSpPr>
        <xdr:grpSpPr>
          <a:xfrm>
            <a:off x="436218" y="3244614"/>
            <a:ext cx="2372312" cy="550284"/>
            <a:chOff x="436218" y="3205921"/>
            <a:chExt cx="2372312" cy="546971"/>
          </a:xfrm>
        </xdr:grpSpPr>
        <xdr:sp macro="" textlink="">
          <xdr:nvSpPr>
            <xdr:cNvPr id="13" name="TextBox 12">
              <a:extLst>
                <a:ext uri="{FF2B5EF4-FFF2-40B4-BE49-F238E27FC236}">
                  <a16:creationId xmlns:a16="http://schemas.microsoft.com/office/drawing/2014/main" id="{C1298BA0-E7AA-4CF0-A542-362EA5AC77A7}"/>
                </a:ext>
              </a:extLst>
            </xdr:cNvPr>
            <xdr:cNvSpPr txBox="1"/>
          </xdr:nvSpPr>
          <xdr:spPr>
            <a:xfrm>
              <a:off x="1008530" y="3226016"/>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경쟁상품입력</a:t>
              </a:r>
            </a:p>
          </xdr:txBody>
        </xdr:sp>
        <xdr:pic>
          <xdr:nvPicPr>
            <xdr:cNvPr id="22" name="그래픽 21" descr="대회 단색으로 채워진">
              <a:extLst>
                <a:ext uri="{FF2B5EF4-FFF2-40B4-BE49-F238E27FC236}">
                  <a16:creationId xmlns:a16="http://schemas.microsoft.com/office/drawing/2014/main" id="{FEB343A0-1E36-5704-3037-EA74D011095A}"/>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436218" y="3205921"/>
              <a:ext cx="540000" cy="540000"/>
            </a:xfrm>
            <a:prstGeom prst="rect">
              <a:avLst/>
            </a:prstGeom>
          </xdr:spPr>
        </xdr:pic>
      </xdr:grpSp>
      <xdr:grpSp>
        <xdr:nvGrpSpPr>
          <xdr:cNvPr id="34" name="그룹 33">
            <a:hlinkClick xmlns:r="http://schemas.openxmlformats.org/officeDocument/2006/relationships" r:id="rId11"/>
            <a:extLst>
              <a:ext uri="{FF2B5EF4-FFF2-40B4-BE49-F238E27FC236}">
                <a16:creationId xmlns:a16="http://schemas.microsoft.com/office/drawing/2014/main" id="{484822E3-3FB1-626E-629F-B7E94AD46BB4}"/>
              </a:ext>
            </a:extLst>
          </xdr:cNvPr>
          <xdr:cNvGrpSpPr/>
        </xdr:nvGrpSpPr>
        <xdr:grpSpPr>
          <a:xfrm>
            <a:off x="436218" y="3875465"/>
            <a:ext cx="2372312" cy="543313"/>
            <a:chOff x="436218" y="3845338"/>
            <a:chExt cx="2372312" cy="540000"/>
          </a:xfrm>
        </xdr:grpSpPr>
        <xdr:sp macro="" textlink="">
          <xdr:nvSpPr>
            <xdr:cNvPr id="16" name="TextBox 15">
              <a:extLst>
                <a:ext uri="{FF2B5EF4-FFF2-40B4-BE49-F238E27FC236}">
                  <a16:creationId xmlns:a16="http://schemas.microsoft.com/office/drawing/2014/main" id="{BFDF4836-FE0D-4322-B514-AF8CF3DE0364}"/>
                </a:ext>
              </a:extLst>
            </xdr:cNvPr>
            <xdr:cNvSpPr txBox="1"/>
          </xdr:nvSpPr>
          <xdr:spPr>
            <a:xfrm>
              <a:off x="1008530" y="3851242"/>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업무일지</a:t>
              </a:r>
            </a:p>
          </xdr:txBody>
        </xdr:sp>
        <xdr:pic>
          <xdr:nvPicPr>
            <xdr:cNvPr id="24" name="그래픽 23" descr="월 단위 달력 단색으로 채워진">
              <a:extLst>
                <a:ext uri="{FF2B5EF4-FFF2-40B4-BE49-F238E27FC236}">
                  <a16:creationId xmlns:a16="http://schemas.microsoft.com/office/drawing/2014/main" id="{30BF5AF6-44F2-93C9-F80A-F9996ED422F4}"/>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436218" y="3845338"/>
              <a:ext cx="540000" cy="540000"/>
            </a:xfrm>
            <a:prstGeom prst="rect">
              <a:avLst/>
            </a:prstGeom>
          </xdr:spPr>
        </xdr:pic>
      </xdr:grpSp>
      <xdr:grpSp>
        <xdr:nvGrpSpPr>
          <xdr:cNvPr id="35" name="그룹 34">
            <a:hlinkClick xmlns:r="http://schemas.openxmlformats.org/officeDocument/2006/relationships" r:id="rId14"/>
            <a:extLst>
              <a:ext uri="{FF2B5EF4-FFF2-40B4-BE49-F238E27FC236}">
                <a16:creationId xmlns:a16="http://schemas.microsoft.com/office/drawing/2014/main" id="{CC4E0A87-AC3B-201F-827A-AE97FE895A04}"/>
              </a:ext>
            </a:extLst>
          </xdr:cNvPr>
          <xdr:cNvGrpSpPr/>
        </xdr:nvGrpSpPr>
        <xdr:grpSpPr>
          <a:xfrm>
            <a:off x="436218" y="4500450"/>
            <a:ext cx="2372312" cy="551600"/>
            <a:chOff x="436218" y="4476468"/>
            <a:chExt cx="2372312" cy="548287"/>
          </a:xfrm>
        </xdr:grpSpPr>
        <xdr:sp macro="" textlink="">
          <xdr:nvSpPr>
            <xdr:cNvPr id="14" name="TextBox 13">
              <a:extLst>
                <a:ext uri="{FF2B5EF4-FFF2-40B4-BE49-F238E27FC236}">
                  <a16:creationId xmlns:a16="http://schemas.microsoft.com/office/drawing/2014/main" id="{5378DDF4-008F-441D-9AF1-A94CFA6D5DDF}"/>
                </a:ext>
              </a:extLst>
            </xdr:cNvPr>
            <xdr:cNvSpPr txBox="1"/>
          </xdr:nvSpPr>
          <xdr:spPr>
            <a:xfrm>
              <a:off x="1008530" y="4476468"/>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상품관리</a:t>
              </a:r>
            </a:p>
          </xdr:txBody>
        </xdr:sp>
        <xdr:pic>
          <xdr:nvPicPr>
            <xdr:cNvPr id="26" name="그래픽 25" descr="재고 단색으로 채워진">
              <a:extLst>
                <a:ext uri="{FF2B5EF4-FFF2-40B4-BE49-F238E27FC236}">
                  <a16:creationId xmlns:a16="http://schemas.microsoft.com/office/drawing/2014/main" id="{6A25D462-1F15-A6B5-4BFF-3E61163E894D}"/>
                </a:ext>
              </a:extLst>
            </xdr:cNvPr>
            <xdr:cNvPicPr>
              <a:picLocks noChangeAspect="1"/>
            </xdr:cNvPicPr>
          </xdr:nvPicPr>
          <xdr:blipFill>
            <a:blip xmlns:r="http://schemas.openxmlformats.org/officeDocument/2006/relationships" r:embed="rId15">
              <a:extLst>
                <a:ext uri="{96DAC541-7B7A-43D3-8B79-37D633B846F1}">
                  <asvg:svgBlip xmlns:asvg="http://schemas.microsoft.com/office/drawing/2016/SVG/main" r:embed="rId16"/>
                </a:ext>
              </a:extLst>
            </a:blip>
            <a:stretch>
              <a:fillRect/>
            </a:stretch>
          </xdr:blipFill>
          <xdr:spPr>
            <a:xfrm>
              <a:off x="436218" y="4484755"/>
              <a:ext cx="540000" cy="540000"/>
            </a:xfrm>
            <a:prstGeom prst="rect">
              <a:avLst/>
            </a:prstGeom>
          </xdr:spPr>
        </xdr:pic>
      </xdr:grpSp>
      <xdr:grpSp>
        <xdr:nvGrpSpPr>
          <xdr:cNvPr id="36" name="그룹 35">
            <a:hlinkClick xmlns:r="http://schemas.openxmlformats.org/officeDocument/2006/relationships" r:id="rId17"/>
            <a:extLst>
              <a:ext uri="{FF2B5EF4-FFF2-40B4-BE49-F238E27FC236}">
                <a16:creationId xmlns:a16="http://schemas.microsoft.com/office/drawing/2014/main" id="{F9227A08-F3B7-2A08-F536-2DA40B2C9BC2}"/>
              </a:ext>
            </a:extLst>
          </xdr:cNvPr>
          <xdr:cNvGrpSpPr/>
        </xdr:nvGrpSpPr>
        <xdr:grpSpPr>
          <a:xfrm>
            <a:off x="436218" y="5132617"/>
            <a:ext cx="2372312" cy="566895"/>
            <a:chOff x="436218" y="5101695"/>
            <a:chExt cx="2372312" cy="562478"/>
          </a:xfrm>
        </xdr:grpSpPr>
        <xdr:sp macro="" textlink="">
          <xdr:nvSpPr>
            <xdr:cNvPr id="15" name="TextBox 14">
              <a:extLst>
                <a:ext uri="{FF2B5EF4-FFF2-40B4-BE49-F238E27FC236}">
                  <a16:creationId xmlns:a16="http://schemas.microsoft.com/office/drawing/2014/main" id="{B176C50E-88C3-46D3-84E3-461FE15B12C7}"/>
                </a:ext>
              </a:extLst>
            </xdr:cNvPr>
            <xdr:cNvSpPr txBox="1"/>
          </xdr:nvSpPr>
          <xdr:spPr>
            <a:xfrm>
              <a:off x="1008530" y="5101695"/>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예산 관리</a:t>
              </a:r>
            </a:p>
          </xdr:txBody>
        </xdr:sp>
        <xdr:pic>
          <xdr:nvPicPr>
            <xdr:cNvPr id="30" name="그래픽 29" descr="동전 윤곽선">
              <a:extLst>
                <a:ext uri="{FF2B5EF4-FFF2-40B4-BE49-F238E27FC236}">
                  <a16:creationId xmlns:a16="http://schemas.microsoft.com/office/drawing/2014/main" id="{8E9B0EA4-1798-0B31-6649-A4F74C4C439B}"/>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a:off x="436218" y="5124173"/>
              <a:ext cx="540000" cy="540000"/>
            </a:xfrm>
            <a:prstGeom prst="rect">
              <a:avLst/>
            </a:prstGeom>
          </xdr:spPr>
        </xdr:pic>
      </xdr:grpSp>
    </xdr:grpSp>
    <xdr:clientData/>
  </xdr:twoCellAnchor>
  <xdr:twoCellAnchor>
    <xdr:from>
      <xdr:col>1</xdr:col>
      <xdr:colOff>612321</xdr:colOff>
      <xdr:row>1</xdr:row>
      <xdr:rowOff>105684</xdr:rowOff>
    </xdr:from>
    <xdr:to>
      <xdr:col>21</xdr:col>
      <xdr:colOff>642937</xdr:colOff>
      <xdr:row>8</xdr:row>
      <xdr:rowOff>119062</xdr:rowOff>
    </xdr:to>
    <xdr:grpSp>
      <xdr:nvGrpSpPr>
        <xdr:cNvPr id="175" name="그룹 174">
          <a:extLst>
            <a:ext uri="{FF2B5EF4-FFF2-40B4-BE49-F238E27FC236}">
              <a16:creationId xmlns:a16="http://schemas.microsoft.com/office/drawing/2014/main" id="{546AE92E-EE01-91FF-D028-A57E250890B3}"/>
            </a:ext>
          </a:extLst>
        </xdr:cNvPr>
        <xdr:cNvGrpSpPr/>
      </xdr:nvGrpSpPr>
      <xdr:grpSpPr>
        <a:xfrm>
          <a:off x="4093276" y="382775"/>
          <a:ext cx="13192434" cy="2160832"/>
          <a:chOff x="4093276" y="382775"/>
          <a:chExt cx="14101946" cy="2790635"/>
        </a:xfrm>
      </xdr:grpSpPr>
      <xdr:grpSp>
        <xdr:nvGrpSpPr>
          <xdr:cNvPr id="135" name="그룹 134">
            <a:extLst>
              <a:ext uri="{FF2B5EF4-FFF2-40B4-BE49-F238E27FC236}">
                <a16:creationId xmlns:a16="http://schemas.microsoft.com/office/drawing/2014/main" id="{33AE98E2-75B6-FF26-5BBF-CAFFF8D00A18}"/>
              </a:ext>
            </a:extLst>
          </xdr:cNvPr>
          <xdr:cNvGrpSpPr/>
        </xdr:nvGrpSpPr>
        <xdr:grpSpPr>
          <a:xfrm>
            <a:off x="4093276" y="660604"/>
            <a:ext cx="3269092" cy="2002298"/>
            <a:chOff x="4095750" y="646612"/>
            <a:chExt cx="3509565" cy="2005848"/>
          </a:xfrm>
        </xdr:grpSpPr>
        <xdr:sp macro="" textlink="">
          <xdr:nvSpPr>
            <xdr:cNvPr id="59" name="사각형: 둥근 모서리 58">
              <a:extLst>
                <a:ext uri="{FF2B5EF4-FFF2-40B4-BE49-F238E27FC236}">
                  <a16:creationId xmlns:a16="http://schemas.microsoft.com/office/drawing/2014/main" id="{DB083F79-3CE2-B848-724D-FC9135FB2644}"/>
                </a:ext>
              </a:extLst>
            </xdr:cNvPr>
            <xdr:cNvSpPr/>
          </xdr:nvSpPr>
          <xdr:spPr>
            <a:xfrm>
              <a:off x="4095750" y="646612"/>
              <a:ext cx="3509565" cy="2005848"/>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65" name="그림 64">
              <a:hlinkClick xmlns:r="http://schemas.openxmlformats.org/officeDocument/2006/relationships" r:id="rId20"/>
              <a:extLst>
                <a:ext uri="{FF2B5EF4-FFF2-40B4-BE49-F238E27FC236}">
                  <a16:creationId xmlns:a16="http://schemas.microsoft.com/office/drawing/2014/main" id="{3A4801C9-C667-A6DC-5D73-7F4E0C40DFA1}"/>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4334770" y="1320910"/>
              <a:ext cx="3034698" cy="654077"/>
            </a:xfrm>
            <a:prstGeom prst="rect">
              <a:avLst/>
            </a:prstGeom>
          </xdr:spPr>
        </xdr:pic>
      </xdr:grpSp>
      <xdr:grpSp>
        <xdr:nvGrpSpPr>
          <xdr:cNvPr id="131" name="그룹 130">
            <a:extLst>
              <a:ext uri="{FF2B5EF4-FFF2-40B4-BE49-F238E27FC236}">
                <a16:creationId xmlns:a16="http://schemas.microsoft.com/office/drawing/2014/main" id="{D6FC0CA0-75A1-63C9-A134-3ACD57190F8B}"/>
              </a:ext>
            </a:extLst>
          </xdr:cNvPr>
          <xdr:cNvGrpSpPr/>
        </xdr:nvGrpSpPr>
        <xdr:grpSpPr>
          <a:xfrm>
            <a:off x="7698235" y="660604"/>
            <a:ext cx="3269274" cy="1999743"/>
            <a:chOff x="7964315" y="649787"/>
            <a:chExt cx="3511239" cy="2003307"/>
          </a:xfrm>
        </xdr:grpSpPr>
        <xdr:sp macro="" textlink="">
          <xdr:nvSpPr>
            <xdr:cNvPr id="77" name="사각형: 둥근 모서리 76">
              <a:extLst>
                <a:ext uri="{FF2B5EF4-FFF2-40B4-BE49-F238E27FC236}">
                  <a16:creationId xmlns:a16="http://schemas.microsoft.com/office/drawing/2014/main" id="{F05B232C-9E78-FFF7-8637-A1CE11637E76}"/>
                </a:ext>
              </a:extLst>
            </xdr:cNvPr>
            <xdr:cNvSpPr/>
          </xdr:nvSpPr>
          <xdr:spPr>
            <a:xfrm>
              <a:off x="7964315" y="649787"/>
              <a:ext cx="3511239" cy="2003307"/>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78" name="그림 77">
              <a:hlinkClick xmlns:r="http://schemas.openxmlformats.org/officeDocument/2006/relationships" r:id="rId22"/>
              <a:extLst>
                <a:ext uri="{FF2B5EF4-FFF2-40B4-BE49-F238E27FC236}">
                  <a16:creationId xmlns:a16="http://schemas.microsoft.com/office/drawing/2014/main" id="{ABF25DFE-A5E7-5A10-C135-3FA937829592}"/>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8186797" y="793907"/>
              <a:ext cx="3201256" cy="1711891"/>
            </a:xfrm>
            <a:prstGeom prst="rect">
              <a:avLst/>
            </a:prstGeom>
          </xdr:spPr>
        </xdr:pic>
      </xdr:grpSp>
      <xdr:grpSp>
        <xdr:nvGrpSpPr>
          <xdr:cNvPr id="132" name="그룹 131">
            <a:hlinkClick xmlns:r="http://schemas.openxmlformats.org/officeDocument/2006/relationships" r:id="rId24"/>
            <a:extLst>
              <a:ext uri="{FF2B5EF4-FFF2-40B4-BE49-F238E27FC236}">
                <a16:creationId xmlns:a16="http://schemas.microsoft.com/office/drawing/2014/main" id="{80D86245-FFCB-0193-4569-63284E2A1118}"/>
              </a:ext>
            </a:extLst>
          </xdr:cNvPr>
          <xdr:cNvGrpSpPr/>
        </xdr:nvGrpSpPr>
        <xdr:grpSpPr>
          <a:xfrm>
            <a:off x="11313594" y="379600"/>
            <a:ext cx="3257502" cy="2790635"/>
            <a:chOff x="11847254" y="374658"/>
            <a:chExt cx="3505417" cy="2795578"/>
          </a:xfrm>
        </xdr:grpSpPr>
        <xdr:sp macro="" textlink="">
          <xdr:nvSpPr>
            <xdr:cNvPr id="70" name="사각형: 둥근 모서리 69">
              <a:extLst>
                <a:ext uri="{FF2B5EF4-FFF2-40B4-BE49-F238E27FC236}">
                  <a16:creationId xmlns:a16="http://schemas.microsoft.com/office/drawing/2014/main" id="{3106D3D6-D93B-084A-36FE-82EB0417FF62}"/>
                </a:ext>
              </a:extLst>
            </xdr:cNvPr>
            <xdr:cNvSpPr/>
          </xdr:nvSpPr>
          <xdr:spPr>
            <a:xfrm>
              <a:off x="11847254" y="667093"/>
              <a:ext cx="3505417" cy="1994780"/>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71" name="그림 70">
              <a:extLst>
                <a:ext uri="{FF2B5EF4-FFF2-40B4-BE49-F238E27FC236}">
                  <a16:creationId xmlns:a16="http://schemas.microsoft.com/office/drawing/2014/main" id="{80AF24E6-D09E-A425-5328-79E9B22BFA42}"/>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12153172" y="374658"/>
              <a:ext cx="2893582" cy="2795578"/>
            </a:xfrm>
            <a:prstGeom prst="rect">
              <a:avLst/>
            </a:prstGeom>
          </xdr:spPr>
        </xdr:pic>
      </xdr:grpSp>
      <xdr:grpSp>
        <xdr:nvGrpSpPr>
          <xdr:cNvPr id="133" name="그룹 132">
            <a:extLst>
              <a:ext uri="{FF2B5EF4-FFF2-40B4-BE49-F238E27FC236}">
                <a16:creationId xmlns:a16="http://schemas.microsoft.com/office/drawing/2014/main" id="{12DFC0B8-DFCC-D27B-45CA-25504DB0206F}"/>
              </a:ext>
            </a:extLst>
          </xdr:cNvPr>
          <xdr:cNvGrpSpPr/>
        </xdr:nvGrpSpPr>
        <xdr:grpSpPr>
          <a:xfrm>
            <a:off x="14917619" y="677869"/>
            <a:ext cx="3280778" cy="1984535"/>
            <a:chOff x="15718020" y="667093"/>
            <a:chExt cx="3516775" cy="1994400"/>
          </a:xfrm>
        </xdr:grpSpPr>
        <xdr:sp macro="[0]!대시보드_열너비만자동조정" textlink="">
          <xdr:nvSpPr>
            <xdr:cNvPr id="39" name="사각형: 둥근 모서리 38">
              <a:extLst>
                <a:ext uri="{FF2B5EF4-FFF2-40B4-BE49-F238E27FC236}">
                  <a16:creationId xmlns:a16="http://schemas.microsoft.com/office/drawing/2014/main" id="{254A4029-5579-438D-9C18-329E82319018}"/>
                </a:ext>
              </a:extLst>
            </xdr:cNvPr>
            <xdr:cNvSpPr/>
          </xdr:nvSpPr>
          <xdr:spPr>
            <a:xfrm>
              <a:off x="15718020" y="667093"/>
              <a:ext cx="3516775" cy="1994400"/>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macro="[0]!대시보드_열너비만자동조정">
          <xdr:nvPicPr>
            <xdr:cNvPr id="49" name="그래픽 48" descr="설정 단색으로 채워진">
              <a:extLst>
                <a:ext uri="{FF2B5EF4-FFF2-40B4-BE49-F238E27FC236}">
                  <a16:creationId xmlns:a16="http://schemas.microsoft.com/office/drawing/2014/main" id="{E3F4E43F-8975-75D0-9E88-A148E69B31FB}"/>
                </a:ext>
              </a:extLst>
            </xdr:cNvPr>
            <xdr:cNvPicPr>
              <a:picLocks noChangeAspect="1"/>
            </xdr:cNvPicPr>
          </xdr:nvPicPr>
          <xdr:blipFill>
            <a:blip xmlns:r="http://schemas.openxmlformats.org/officeDocument/2006/relationships" r:embed="rId26">
              <a:extLst>
                <a:ext uri="{96DAC541-7B7A-43D3-8B79-37D633B846F1}">
                  <asvg:svgBlip xmlns:asvg="http://schemas.microsoft.com/office/drawing/2016/SVG/main" r:embed="rId27"/>
                </a:ext>
              </a:extLst>
            </a:blip>
            <a:stretch>
              <a:fillRect/>
            </a:stretch>
          </xdr:blipFill>
          <xdr:spPr>
            <a:xfrm>
              <a:off x="15999941" y="890727"/>
              <a:ext cx="1503897" cy="1543957"/>
            </a:xfrm>
            <a:prstGeom prst="rect">
              <a:avLst/>
            </a:prstGeom>
          </xdr:spPr>
        </xdr:pic>
        <xdr:sp macro="[0]!대시보드_열너비만자동조정" textlink="">
          <xdr:nvSpPr>
            <xdr:cNvPr id="50" name="TextBox 49">
              <a:extLst>
                <a:ext uri="{FF2B5EF4-FFF2-40B4-BE49-F238E27FC236}">
                  <a16:creationId xmlns:a16="http://schemas.microsoft.com/office/drawing/2014/main" id="{E235C682-D70F-CEE3-C317-9C8AC456A85B}"/>
                </a:ext>
              </a:extLst>
            </xdr:cNvPr>
            <xdr:cNvSpPr txBox="1"/>
          </xdr:nvSpPr>
          <xdr:spPr>
            <a:xfrm>
              <a:off x="17611589" y="828515"/>
              <a:ext cx="1272180" cy="167790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ko-KR" altLang="en-US" sz="1600" b="1">
                  <a:solidFill>
                    <a:srgbClr val="002060"/>
                  </a:solidFill>
                  <a:latin typeface="Noto Sans KR Black" panose="020B0200000000000000" pitchFamily="50" charset="-127"/>
                  <a:ea typeface="Noto Sans KR Black" panose="020B0200000000000000" pitchFamily="50" charset="-127"/>
                </a:rPr>
                <a:t>열</a:t>
              </a:r>
              <a:r>
                <a:rPr lang="ko-KR" altLang="en-US" sz="1600" b="1" baseline="0">
                  <a:solidFill>
                    <a:srgbClr val="002060"/>
                  </a:solidFill>
                  <a:latin typeface="Noto Sans KR Black" panose="020B0200000000000000" pitchFamily="50" charset="-127"/>
                  <a:ea typeface="Noto Sans KR Black" panose="020B0200000000000000" pitchFamily="50" charset="-127"/>
                </a:rPr>
                <a:t>  너  비</a:t>
              </a:r>
              <a:endParaRPr lang="en-US" altLang="ko-KR" sz="1600" b="1" baseline="0">
                <a:solidFill>
                  <a:srgbClr val="002060"/>
                </a:solidFill>
                <a:latin typeface="Noto Sans KR Black" panose="020B0200000000000000" pitchFamily="50" charset="-127"/>
                <a:ea typeface="Noto Sans KR Black" panose="020B0200000000000000" pitchFamily="50" charset="-127"/>
              </a:endParaRPr>
            </a:p>
            <a:p>
              <a:pPr algn="ctr"/>
              <a:endParaRPr lang="en-US" altLang="ko-KR" sz="1600" b="1" baseline="0">
                <a:solidFill>
                  <a:srgbClr val="002060"/>
                </a:solidFill>
                <a:latin typeface="Noto Sans KR Black" panose="020B0200000000000000" pitchFamily="50" charset="-127"/>
                <a:ea typeface="Noto Sans KR Black" panose="020B0200000000000000" pitchFamily="50" charset="-127"/>
              </a:endParaRPr>
            </a:p>
            <a:p>
              <a:pPr algn="ctr"/>
              <a:r>
                <a:rPr lang="ko-KR" altLang="en-US" sz="1600" b="1" baseline="0">
                  <a:solidFill>
                    <a:srgbClr val="002060"/>
                  </a:solidFill>
                  <a:latin typeface="Noto Sans KR Black" panose="020B0200000000000000" pitchFamily="50" charset="-127"/>
                  <a:ea typeface="Noto Sans KR Black" panose="020B0200000000000000" pitchFamily="50" charset="-127"/>
                </a:rPr>
                <a:t> 조정 하 기</a:t>
              </a:r>
              <a:endParaRPr lang="ko-KR" altLang="en-US" sz="1600" b="1">
                <a:solidFill>
                  <a:srgbClr val="002060"/>
                </a:solidFill>
                <a:latin typeface="Noto Sans KR Black" panose="020B0200000000000000" pitchFamily="50" charset="-127"/>
                <a:ea typeface="Noto Sans KR Black" panose="020B0200000000000000" pitchFamily="50" charset="-127"/>
              </a:endParaRPr>
            </a:p>
          </xdr:txBody>
        </xdr:sp>
      </xdr:grpSp>
    </xdr:grpSp>
    <xdr:clientData/>
  </xdr:twoCellAnchor>
  <xdr:twoCellAnchor>
    <xdr:from>
      <xdr:col>1</xdr:col>
      <xdr:colOff>430937</xdr:colOff>
      <xdr:row>22</xdr:row>
      <xdr:rowOff>126566</xdr:rowOff>
    </xdr:from>
    <xdr:to>
      <xdr:col>18</xdr:col>
      <xdr:colOff>207818</xdr:colOff>
      <xdr:row>42</xdr:row>
      <xdr:rowOff>1875</xdr:rowOff>
    </xdr:to>
    <xdr:sp macro="" textlink="">
      <xdr:nvSpPr>
        <xdr:cNvPr id="80" name="사각형: 둥근 모서리 79">
          <a:extLst>
            <a:ext uri="{FF2B5EF4-FFF2-40B4-BE49-F238E27FC236}">
              <a16:creationId xmlns:a16="http://schemas.microsoft.com/office/drawing/2014/main" id="{458C387F-2D4A-4A4E-A1E7-2FDF69A4EBA1}"/>
            </a:ext>
          </a:extLst>
        </xdr:cNvPr>
        <xdr:cNvSpPr/>
      </xdr:nvSpPr>
      <xdr:spPr>
        <a:xfrm>
          <a:off x="3898037" y="6298766"/>
          <a:ext cx="10787781" cy="6466609"/>
        </a:xfrm>
        <a:prstGeom prst="roundRect">
          <a:avLst>
            <a:gd name="adj" fmla="val 9225"/>
          </a:avLst>
        </a:prstGeom>
        <a:noFill/>
        <a:ln w="9525">
          <a:solidFill>
            <a:schemeClr val="bg1">
              <a:lumMod val="95000"/>
            </a:schemeClr>
          </a:solidFill>
        </a:ln>
        <a:effectLst>
          <a:outerShdw blurRad="25400" dir="12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editAs="oneCell">
    <xdr:from>
      <xdr:col>1</xdr:col>
      <xdr:colOff>540037</xdr:colOff>
      <xdr:row>12</xdr:row>
      <xdr:rowOff>139743</xdr:rowOff>
    </xdr:from>
    <xdr:to>
      <xdr:col>39</xdr:col>
      <xdr:colOff>417</xdr:colOff>
      <xdr:row>21</xdr:row>
      <xdr:rowOff>145169</xdr:rowOff>
    </xdr:to>
    <xdr:grpSp>
      <xdr:nvGrpSpPr>
        <xdr:cNvPr id="165" name="그룹 164">
          <a:extLst>
            <a:ext uri="{FF2B5EF4-FFF2-40B4-BE49-F238E27FC236}">
              <a16:creationId xmlns:a16="http://schemas.microsoft.com/office/drawing/2014/main" id="{DA6CB12D-5DDD-D6AF-2BCA-4740EFF65019}"/>
            </a:ext>
          </a:extLst>
        </xdr:cNvPr>
        <xdr:cNvGrpSpPr/>
      </xdr:nvGrpSpPr>
      <xdr:grpSpPr>
        <a:xfrm>
          <a:off x="4020992" y="3741925"/>
          <a:ext cx="24848834" cy="2499244"/>
          <a:chOff x="4020992" y="3741925"/>
          <a:chExt cx="24848834" cy="2499244"/>
        </a:xfrm>
      </xdr:grpSpPr>
      <xdr:sp macro="" textlink="출력!$L$3">
        <xdr:nvSpPr>
          <xdr:cNvPr id="47" name="사각형: 둥근 모서리 46">
            <a:extLst>
              <a:ext uri="{FF2B5EF4-FFF2-40B4-BE49-F238E27FC236}">
                <a16:creationId xmlns:a16="http://schemas.microsoft.com/office/drawing/2014/main" id="{2FE2921F-5E96-4776-A969-5224ED3381C1}"/>
              </a:ext>
            </a:extLst>
          </xdr:cNvPr>
          <xdr:cNvSpPr/>
        </xdr:nvSpPr>
        <xdr:spPr>
          <a:xfrm>
            <a:off x="21370635" y="3745099"/>
            <a:ext cx="3518767" cy="2474518"/>
          </a:xfrm>
          <a:prstGeom prst="roundRect">
            <a:avLst/>
          </a:prstGeom>
          <a:solidFill>
            <a:schemeClr val="bg1"/>
          </a:solidFill>
          <a:ln w="9525">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r"/>
            <a:fld id="{5E36D0EA-9FB9-46FB-BB98-A9634B4EDCDF}" type="TxLink">
              <a:rPr lang="en-US" altLang="en-US" sz="3600" b="0" i="0" u="none" strike="noStrike">
                <a:solidFill>
                  <a:srgbClr val="000000"/>
                </a:solidFill>
                <a:latin typeface="Noto Sans KR Black" panose="020B0200000000000000" pitchFamily="50" charset="-127"/>
                <a:ea typeface="Noto Sans KR Black" panose="020B0200000000000000" pitchFamily="50" charset="-127"/>
              </a:rPr>
              <a:pPr algn="r"/>
              <a:t>4개</a:t>
            </a:fld>
            <a:endParaRPr lang="ko-KR" altLang="en-US" sz="3600">
              <a:latin typeface="Noto Sans KR Black" panose="020B0200000000000000" pitchFamily="50" charset="-127"/>
              <a:ea typeface="Noto Sans KR Black" panose="020B0200000000000000" pitchFamily="50" charset="-127"/>
            </a:endParaRPr>
          </a:p>
        </xdr:txBody>
      </xdr:sp>
      <xdr:sp macro="" textlink="출력!$M$3">
        <xdr:nvSpPr>
          <xdr:cNvPr id="48" name="사각형: 둥근 모서리 47">
            <a:extLst>
              <a:ext uri="{FF2B5EF4-FFF2-40B4-BE49-F238E27FC236}">
                <a16:creationId xmlns:a16="http://schemas.microsoft.com/office/drawing/2014/main" id="{86D07523-ED9F-44CE-9D80-D74F7425277D}"/>
              </a:ext>
            </a:extLst>
          </xdr:cNvPr>
          <xdr:cNvSpPr/>
        </xdr:nvSpPr>
        <xdr:spPr>
          <a:xfrm>
            <a:off x="25045266" y="3744042"/>
            <a:ext cx="3824560" cy="2468168"/>
          </a:xfrm>
          <a:prstGeom prst="roundRect">
            <a:avLst/>
          </a:prstGeom>
          <a:solidFill>
            <a:schemeClr val="bg1"/>
          </a:solidFill>
          <a:ln w="9525">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r"/>
            <a:fld id="{FF4B62AC-AE00-4A57-AC5C-0FBCBA4AE502}" type="TxLink">
              <a:rPr lang="en-US" altLang="en-US" sz="3600" b="0" i="0" u="none" strike="noStrike">
                <a:solidFill>
                  <a:srgbClr val="000000"/>
                </a:solidFill>
                <a:latin typeface="Noto Sans KR Black" panose="020B0200000000000000" pitchFamily="50" charset="-127"/>
                <a:ea typeface="Noto Sans KR Black" panose="020B0200000000000000" pitchFamily="50" charset="-127"/>
              </a:rPr>
              <a:pPr algn="r"/>
              <a:t>262개</a:t>
            </a:fld>
            <a:endParaRPr lang="ko-KR" altLang="en-US" sz="3600">
              <a:latin typeface="Noto Sans KR Black" panose="020B0200000000000000" pitchFamily="50" charset="-127"/>
              <a:ea typeface="Noto Sans KR Black" panose="020B0200000000000000" pitchFamily="50" charset="-127"/>
            </a:endParaRPr>
          </a:p>
        </xdr:txBody>
      </xdr:sp>
      <xdr:grpSp>
        <xdr:nvGrpSpPr>
          <xdr:cNvPr id="89" name="그룹 88">
            <a:extLst>
              <a:ext uri="{FF2B5EF4-FFF2-40B4-BE49-F238E27FC236}">
                <a16:creationId xmlns:a16="http://schemas.microsoft.com/office/drawing/2014/main" id="{37186406-283B-8F70-3D28-D1ADCD925333}"/>
              </a:ext>
            </a:extLst>
          </xdr:cNvPr>
          <xdr:cNvGrpSpPr/>
        </xdr:nvGrpSpPr>
        <xdr:grpSpPr>
          <a:xfrm>
            <a:off x="4024167" y="3744042"/>
            <a:ext cx="3530837" cy="2468168"/>
            <a:chOff x="4017967" y="3734146"/>
            <a:chExt cx="3509821" cy="2423635"/>
          </a:xfrm>
        </xdr:grpSpPr>
        <xdr:sp macro="" textlink="출력!$F$3">
          <xdr:nvSpPr>
            <xdr:cNvPr id="9" name="사각형: 둥근 모서리 8">
              <a:extLst>
                <a:ext uri="{FF2B5EF4-FFF2-40B4-BE49-F238E27FC236}">
                  <a16:creationId xmlns:a16="http://schemas.microsoft.com/office/drawing/2014/main" id="{1B4DA3AC-5FBC-5BB3-5D94-C4EECEE63E85}"/>
                </a:ext>
              </a:extLst>
            </xdr:cNvPr>
            <xdr:cNvSpPr/>
          </xdr:nvSpPr>
          <xdr:spPr>
            <a:xfrm>
              <a:off x="4017967" y="3734146"/>
              <a:ext cx="3509821" cy="2423635"/>
            </a:xfrm>
            <a:prstGeom prst="roundRect">
              <a:avLst/>
            </a:prstGeom>
            <a:solidFill>
              <a:schemeClr val="bg1"/>
            </a:solidFill>
            <a:ln w="9525">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r"/>
              <a:fld id="{DF06E065-0088-45D8-80D2-2BA0AC857910}" type="TxLink">
                <a:rPr lang="en-US" altLang="en-US" sz="3200" b="0" i="0" u="none" strike="noStrike">
                  <a:solidFill>
                    <a:srgbClr val="000000"/>
                  </a:solidFill>
                  <a:latin typeface="Noto Sans KR Black" panose="020B0200000000000000" pitchFamily="50" charset="-127"/>
                  <a:ea typeface="Noto Sans KR Black" panose="020B0200000000000000" pitchFamily="50" charset="-127"/>
                </a:rPr>
                <a:pPr algn="r"/>
                <a:t>20,410원</a:t>
              </a:fld>
              <a:endParaRPr lang="ko-KR" altLang="en-US" sz="3200">
                <a:latin typeface="Noto Sans KR Black" panose="020B0200000000000000" pitchFamily="50" charset="-127"/>
                <a:ea typeface="Noto Sans KR Black" panose="020B0200000000000000" pitchFamily="50" charset="-127"/>
              </a:endParaRPr>
            </a:p>
          </xdr:txBody>
        </xdr:sp>
        <xdr:sp macro="" textlink="">
          <xdr:nvSpPr>
            <xdr:cNvPr id="82" name="TextBox 81">
              <a:extLst>
                <a:ext uri="{FF2B5EF4-FFF2-40B4-BE49-F238E27FC236}">
                  <a16:creationId xmlns:a16="http://schemas.microsoft.com/office/drawing/2014/main" id="{8DF9BA0E-8F9E-E5D7-4849-F6633CEBDC0B}"/>
                </a:ext>
              </a:extLst>
            </xdr:cNvPr>
            <xdr:cNvSpPr txBox="1"/>
          </xdr:nvSpPr>
          <xdr:spPr>
            <a:xfrm>
              <a:off x="4101185" y="4690522"/>
              <a:ext cx="904393" cy="5203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lang="ko-KR" altLang="en-US" sz="2800">
                  <a:solidFill>
                    <a:srgbClr val="002060"/>
                  </a:solidFill>
                  <a:latin typeface="Noto Sans KR Black" panose="020B0200000000000000" pitchFamily="50" charset="-127"/>
                  <a:ea typeface="Noto Sans KR Black" panose="020B0200000000000000" pitchFamily="50" charset="-127"/>
                </a:rPr>
                <a:t>가격</a:t>
              </a:r>
            </a:p>
          </xdr:txBody>
        </xdr:sp>
        <xdr:pic>
          <xdr:nvPicPr>
            <xdr:cNvPr id="84" name="그래픽 83" descr="레이블 단색으로 채워진">
              <a:extLst>
                <a:ext uri="{FF2B5EF4-FFF2-40B4-BE49-F238E27FC236}">
                  <a16:creationId xmlns:a16="http://schemas.microsoft.com/office/drawing/2014/main" id="{AC871193-0EE9-D6E9-81AB-46EBF7FF6FDF}"/>
                </a:ext>
              </a:extLst>
            </xdr:cNvPr>
            <xdr:cNvPicPr>
              <a:picLocks noChangeAspect="1"/>
            </xdr:cNvPicPr>
          </xdr:nvPicPr>
          <xdr:blipFill>
            <a:blip xmlns:r="http://schemas.openxmlformats.org/officeDocument/2006/relationships" r:embed="rId28">
              <a:extLst>
                <a:ext uri="{96DAC541-7B7A-43D3-8B79-37D633B846F1}">
                  <asvg:svgBlip xmlns:asvg="http://schemas.microsoft.com/office/drawing/2016/SVG/main" r:embed="rId29"/>
                </a:ext>
              </a:extLst>
            </a:blip>
            <a:stretch>
              <a:fillRect/>
            </a:stretch>
          </xdr:blipFill>
          <xdr:spPr>
            <a:xfrm>
              <a:off x="4825499" y="4736029"/>
              <a:ext cx="562319" cy="520580"/>
            </a:xfrm>
            <a:prstGeom prst="rect">
              <a:avLst/>
            </a:prstGeom>
          </xdr:spPr>
        </xdr:pic>
      </xdr:grpSp>
      <xdr:grpSp>
        <xdr:nvGrpSpPr>
          <xdr:cNvPr id="109" name="그룹 108">
            <a:extLst>
              <a:ext uri="{FF2B5EF4-FFF2-40B4-BE49-F238E27FC236}">
                <a16:creationId xmlns:a16="http://schemas.microsoft.com/office/drawing/2014/main" id="{E1006D72-5B07-2E9C-9851-F794F1CFC013}"/>
              </a:ext>
            </a:extLst>
          </xdr:cNvPr>
          <xdr:cNvGrpSpPr/>
        </xdr:nvGrpSpPr>
        <xdr:grpSpPr>
          <a:xfrm>
            <a:off x="7724718" y="3745100"/>
            <a:ext cx="3424704" cy="2468168"/>
            <a:chOff x="7739099" y="3775741"/>
            <a:chExt cx="3433634" cy="2492498"/>
          </a:xfrm>
        </xdr:grpSpPr>
        <xdr:sp macro="" textlink="출력!$K$3">
          <xdr:nvSpPr>
            <xdr:cNvPr id="43" name="사각형: 둥근 모서리 42">
              <a:extLst>
                <a:ext uri="{FF2B5EF4-FFF2-40B4-BE49-F238E27FC236}">
                  <a16:creationId xmlns:a16="http://schemas.microsoft.com/office/drawing/2014/main" id="{DB888A7D-9A7E-42D6-BE6A-6D5A1038E2CA}"/>
                </a:ext>
              </a:extLst>
            </xdr:cNvPr>
            <xdr:cNvSpPr/>
          </xdr:nvSpPr>
          <xdr:spPr>
            <a:xfrm>
              <a:off x="7739099" y="3775741"/>
              <a:ext cx="3425462" cy="2492498"/>
            </a:xfrm>
            <a:prstGeom prst="roundRect">
              <a:avLst/>
            </a:prstGeom>
            <a:solidFill>
              <a:schemeClr val="bg1"/>
            </a:solidFill>
            <a:ln w="9525">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r"/>
              <a:fld id="{7BFB89AD-3F0D-4A5A-9316-3D9023772529}" type="TxLink">
                <a:rPr lang="ko-KR" altLang="en-US" sz="3200" b="0" i="0" u="none" strike="noStrike">
                  <a:solidFill>
                    <a:srgbClr val="000000"/>
                  </a:solidFill>
                  <a:latin typeface="Noto Sans KR Black" panose="020B0200000000000000" pitchFamily="50" charset="-127"/>
                  <a:ea typeface="Noto Sans KR Black" panose="020B0200000000000000" pitchFamily="50" charset="-127"/>
                </a:rPr>
                <a:pPr algn="r"/>
                <a:t>5,292원</a:t>
              </a:fld>
              <a:endParaRPr lang="ko-KR" altLang="en-US" sz="3200">
                <a:latin typeface="Noto Sans KR Black" panose="020B0200000000000000" pitchFamily="50" charset="-127"/>
                <a:ea typeface="Noto Sans KR Black" panose="020B0200000000000000" pitchFamily="50" charset="-127"/>
              </a:endParaRPr>
            </a:p>
          </xdr:txBody>
        </xdr:sp>
        <xdr:sp macro="" textlink="">
          <xdr:nvSpPr>
            <xdr:cNvPr id="81" name="TextBox 80">
              <a:extLst>
                <a:ext uri="{FF2B5EF4-FFF2-40B4-BE49-F238E27FC236}">
                  <a16:creationId xmlns:a16="http://schemas.microsoft.com/office/drawing/2014/main" id="{F747FC8B-2F3B-4607-60D6-F5E59736D17E}"/>
                </a:ext>
              </a:extLst>
            </xdr:cNvPr>
            <xdr:cNvSpPr txBox="1"/>
          </xdr:nvSpPr>
          <xdr:spPr>
            <a:xfrm>
              <a:off x="7774122" y="5794093"/>
              <a:ext cx="3398611" cy="3738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ko-KR" altLang="en-US" sz="1400" b="1">
                  <a:latin typeface="Noto Sans KR" panose="020B0200000000000000" pitchFamily="50" charset="-127"/>
                  <a:ea typeface="Noto Sans KR" panose="020B0200000000000000" pitchFamily="50" charset="-127"/>
                </a:rPr>
                <a:t>마진은 오늘 날짜 </a:t>
              </a:r>
              <a:r>
                <a:rPr lang="ko-KR" altLang="en-US" sz="1350" b="1">
                  <a:latin typeface="Noto Sans KR" panose="020B0200000000000000" pitchFamily="50" charset="-127"/>
                  <a:ea typeface="Noto Sans KR" panose="020B0200000000000000" pitchFamily="50" charset="-127"/>
                </a:rPr>
                <a:t>기준으로만</a:t>
              </a:r>
              <a:r>
                <a:rPr lang="ko-KR" altLang="en-US" sz="1400" b="1">
                  <a:latin typeface="Noto Sans KR" panose="020B0200000000000000" pitchFamily="50" charset="-127"/>
                  <a:ea typeface="Noto Sans KR" panose="020B0200000000000000" pitchFamily="50" charset="-127"/>
                </a:rPr>
                <a:t> 계산됩니다</a:t>
              </a:r>
              <a:r>
                <a:rPr lang="en-US" altLang="ko-KR" sz="1400" b="1">
                  <a:latin typeface="Noto Sans KR" panose="020B0200000000000000" pitchFamily="50" charset="-127"/>
                  <a:ea typeface="Noto Sans KR" panose="020B0200000000000000" pitchFamily="50" charset="-127"/>
                </a:rPr>
                <a:t>.</a:t>
              </a:r>
              <a:endParaRPr lang="ko-KR" altLang="en-US" sz="1400" b="1">
                <a:latin typeface="Noto Sans KR" panose="020B0200000000000000" pitchFamily="50" charset="-127"/>
                <a:ea typeface="Noto Sans KR" panose="020B0200000000000000" pitchFamily="50" charset="-127"/>
              </a:endParaRPr>
            </a:p>
          </xdr:txBody>
        </xdr:sp>
        <xdr:sp macro="" textlink="">
          <xdr:nvSpPr>
            <xdr:cNvPr id="86" name="TextBox 85">
              <a:extLst>
                <a:ext uri="{FF2B5EF4-FFF2-40B4-BE49-F238E27FC236}">
                  <a16:creationId xmlns:a16="http://schemas.microsoft.com/office/drawing/2014/main" id="{80C09F51-9C4C-436A-A246-98E2402ABFBD}"/>
                </a:ext>
              </a:extLst>
            </xdr:cNvPr>
            <xdr:cNvSpPr txBox="1"/>
          </xdr:nvSpPr>
          <xdr:spPr>
            <a:xfrm>
              <a:off x="7964296" y="4763433"/>
              <a:ext cx="921803" cy="5258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lang="ko-KR" altLang="en-US" sz="2800">
                  <a:solidFill>
                    <a:srgbClr val="002060"/>
                  </a:solidFill>
                  <a:latin typeface="Noto Sans KR Black" panose="020B0200000000000000" pitchFamily="50" charset="-127"/>
                  <a:ea typeface="Noto Sans KR Black" panose="020B0200000000000000" pitchFamily="50" charset="-127"/>
                </a:rPr>
                <a:t>마진</a:t>
              </a:r>
            </a:p>
          </xdr:txBody>
        </xdr:sp>
        <xdr:pic>
          <xdr:nvPicPr>
            <xdr:cNvPr id="88" name="그래픽 87" descr="화폐 단색으로 채워진">
              <a:extLst>
                <a:ext uri="{FF2B5EF4-FFF2-40B4-BE49-F238E27FC236}">
                  <a16:creationId xmlns:a16="http://schemas.microsoft.com/office/drawing/2014/main" id="{2F64F63B-ADEA-6391-9A3D-33000AB2A346}"/>
                </a:ext>
              </a:extLst>
            </xdr:cNvPr>
            <xdr:cNvPicPr>
              <a:picLocks noChangeAspect="1"/>
            </xdr:cNvPicPr>
          </xdr:nvPicPr>
          <xdr:blipFill>
            <a:blip xmlns:r="http://schemas.openxmlformats.org/officeDocument/2006/relationships" r:embed="rId30">
              <a:extLst>
                <a:ext uri="{96DAC541-7B7A-43D3-8B79-37D633B846F1}">
                  <asvg:svgBlip xmlns:asvg="http://schemas.microsoft.com/office/drawing/2016/SVG/main" r:embed="rId31"/>
                </a:ext>
              </a:extLst>
            </a:blip>
            <a:stretch>
              <a:fillRect/>
            </a:stretch>
          </xdr:blipFill>
          <xdr:spPr>
            <a:xfrm>
              <a:off x="8827861" y="4738172"/>
              <a:ext cx="536825" cy="582611"/>
            </a:xfrm>
            <a:prstGeom prst="rect">
              <a:avLst/>
            </a:prstGeom>
          </xdr:spPr>
        </xdr:pic>
      </xdr:grpSp>
      <xdr:grpSp>
        <xdr:nvGrpSpPr>
          <xdr:cNvPr id="110" name="그룹 109">
            <a:extLst>
              <a:ext uri="{FF2B5EF4-FFF2-40B4-BE49-F238E27FC236}">
                <a16:creationId xmlns:a16="http://schemas.microsoft.com/office/drawing/2014/main" id="{BA94E8E8-DD7D-0264-F378-2F2708302A8D}"/>
              </a:ext>
            </a:extLst>
          </xdr:cNvPr>
          <xdr:cNvGrpSpPr/>
        </xdr:nvGrpSpPr>
        <xdr:grpSpPr>
          <a:xfrm>
            <a:off x="11310965" y="3746157"/>
            <a:ext cx="3034840" cy="2471343"/>
            <a:chOff x="11337451" y="3772566"/>
            <a:chExt cx="3044715" cy="2495673"/>
          </a:xfrm>
        </xdr:grpSpPr>
        <xdr:sp macro="" textlink="출력!$H$3">
          <xdr:nvSpPr>
            <xdr:cNvPr id="44" name="사각형: 둥근 모서리 43">
              <a:extLst>
                <a:ext uri="{FF2B5EF4-FFF2-40B4-BE49-F238E27FC236}">
                  <a16:creationId xmlns:a16="http://schemas.microsoft.com/office/drawing/2014/main" id="{3477B279-A786-48B4-9628-CFE89A6AEE05}"/>
                </a:ext>
              </a:extLst>
            </xdr:cNvPr>
            <xdr:cNvSpPr/>
          </xdr:nvSpPr>
          <xdr:spPr>
            <a:xfrm>
              <a:off x="11337451" y="3772566"/>
              <a:ext cx="3044715" cy="2495673"/>
            </a:xfrm>
            <a:prstGeom prst="roundRect">
              <a:avLst/>
            </a:prstGeom>
            <a:solidFill>
              <a:schemeClr val="bg1"/>
            </a:solidFill>
            <a:ln w="9525">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r"/>
              <a:fld id="{A8F6B518-BA83-45D8-8100-93A21F39C637}" type="TxLink">
                <a:rPr lang="en-US" altLang="en-US" sz="3600" b="0" i="0" u="none" strike="noStrike">
                  <a:solidFill>
                    <a:srgbClr val="000000"/>
                  </a:solidFill>
                  <a:latin typeface="Noto Sans KR Black" panose="020B0200000000000000" pitchFamily="50" charset="-127"/>
                  <a:ea typeface="Noto Sans KR Black" panose="020B0200000000000000" pitchFamily="50" charset="-127"/>
                </a:rPr>
                <a:pPr algn="r"/>
                <a:t>3위</a:t>
              </a:fld>
              <a:endParaRPr lang="ko-KR" altLang="en-US" sz="3600">
                <a:latin typeface="Noto Sans KR Black" panose="020B0200000000000000" pitchFamily="50" charset="-127"/>
                <a:ea typeface="Noto Sans KR Black" panose="020B0200000000000000" pitchFamily="50" charset="-127"/>
              </a:endParaRPr>
            </a:p>
          </xdr:txBody>
        </xdr:sp>
        <xdr:grpSp>
          <xdr:nvGrpSpPr>
            <xdr:cNvPr id="98" name="그룹 97">
              <a:extLst>
                <a:ext uri="{FF2B5EF4-FFF2-40B4-BE49-F238E27FC236}">
                  <a16:creationId xmlns:a16="http://schemas.microsoft.com/office/drawing/2014/main" id="{5D18AA69-6CED-21AC-9590-BE2965C2ACD3}"/>
                </a:ext>
              </a:extLst>
            </xdr:cNvPr>
            <xdr:cNvGrpSpPr/>
          </xdr:nvGrpSpPr>
          <xdr:grpSpPr>
            <a:xfrm>
              <a:off x="11558302" y="4740115"/>
              <a:ext cx="1374576" cy="559183"/>
              <a:chOff x="11471857" y="4677682"/>
              <a:chExt cx="1358568" cy="543175"/>
            </a:xfrm>
          </xdr:grpSpPr>
          <xdr:sp macro="" textlink="">
            <xdr:nvSpPr>
              <xdr:cNvPr id="91" name="TextBox 90">
                <a:extLst>
                  <a:ext uri="{FF2B5EF4-FFF2-40B4-BE49-F238E27FC236}">
                    <a16:creationId xmlns:a16="http://schemas.microsoft.com/office/drawing/2014/main" id="{FE2DB867-D641-4A6B-906E-15B61A8CAA88}"/>
                  </a:ext>
                </a:extLst>
              </xdr:cNvPr>
              <xdr:cNvSpPr txBox="1"/>
            </xdr:nvSpPr>
            <xdr:spPr>
              <a:xfrm>
                <a:off x="11471857" y="4689821"/>
                <a:ext cx="899112" cy="5197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lang="ko-KR" altLang="en-US" sz="2800">
                    <a:solidFill>
                      <a:srgbClr val="002060"/>
                    </a:solidFill>
                    <a:latin typeface="Noto Sans KR Black" panose="020B0200000000000000" pitchFamily="50" charset="-127"/>
                    <a:ea typeface="Noto Sans KR Black" panose="020B0200000000000000" pitchFamily="50" charset="-127"/>
                  </a:rPr>
                  <a:t>순위</a:t>
                </a:r>
              </a:p>
            </xdr:txBody>
          </xdr:sp>
          <xdr:pic>
            <xdr:nvPicPr>
              <xdr:cNvPr id="93" name="그래픽 92" descr="엄지척 기호 단색으로 채워진">
                <a:extLst>
                  <a:ext uri="{FF2B5EF4-FFF2-40B4-BE49-F238E27FC236}">
                    <a16:creationId xmlns:a16="http://schemas.microsoft.com/office/drawing/2014/main" id="{A9A99130-722E-E461-16C4-ECAD6644C2EB}"/>
                  </a:ext>
                </a:extLst>
              </xdr:cNvPr>
              <xdr:cNvPicPr>
                <a:picLocks noChangeAspect="1"/>
              </xdr:cNvPicPr>
            </xdr:nvPicPr>
            <xdr:blipFill>
              <a:blip xmlns:r="http://schemas.openxmlformats.org/officeDocument/2006/relationships" r:embed="rId32">
                <a:extLst>
                  <a:ext uri="{96DAC541-7B7A-43D3-8B79-37D633B846F1}">
                    <asvg:svgBlip xmlns:asvg="http://schemas.microsoft.com/office/drawing/2016/SVG/main" r:embed="rId33"/>
                  </a:ext>
                </a:extLst>
              </a:blip>
              <a:stretch>
                <a:fillRect/>
              </a:stretch>
            </xdr:blipFill>
            <xdr:spPr>
              <a:xfrm>
                <a:off x="12290425" y="4677682"/>
                <a:ext cx="540000" cy="543175"/>
              </a:xfrm>
              <a:prstGeom prst="rect">
                <a:avLst/>
              </a:prstGeom>
            </xdr:spPr>
          </xdr:pic>
        </xdr:grpSp>
      </xdr:grpSp>
      <xdr:grpSp>
        <xdr:nvGrpSpPr>
          <xdr:cNvPr id="111" name="그룹 110">
            <a:extLst>
              <a:ext uri="{FF2B5EF4-FFF2-40B4-BE49-F238E27FC236}">
                <a16:creationId xmlns:a16="http://schemas.microsoft.com/office/drawing/2014/main" id="{BFCD0624-B2FA-369D-7A58-091C1E8505AB}"/>
              </a:ext>
            </a:extLst>
          </xdr:cNvPr>
          <xdr:cNvGrpSpPr/>
        </xdr:nvGrpSpPr>
        <xdr:grpSpPr>
          <a:xfrm>
            <a:off x="14438858" y="3763476"/>
            <a:ext cx="3405220" cy="2474518"/>
            <a:chOff x="14951559" y="3775741"/>
            <a:chExt cx="3913034" cy="2492498"/>
          </a:xfrm>
        </xdr:grpSpPr>
        <xdr:sp macro="" textlink="출력!$G$3">
          <xdr:nvSpPr>
            <xdr:cNvPr id="45" name="사각형: 둥근 모서리 44">
              <a:extLst>
                <a:ext uri="{FF2B5EF4-FFF2-40B4-BE49-F238E27FC236}">
                  <a16:creationId xmlns:a16="http://schemas.microsoft.com/office/drawing/2014/main" id="{BE1CB746-633C-498A-A655-94F416DA6CAB}"/>
                </a:ext>
              </a:extLst>
            </xdr:cNvPr>
            <xdr:cNvSpPr/>
          </xdr:nvSpPr>
          <xdr:spPr>
            <a:xfrm>
              <a:off x="14951559" y="3775741"/>
              <a:ext cx="3913034" cy="2492498"/>
            </a:xfrm>
            <a:prstGeom prst="roundRect">
              <a:avLst/>
            </a:prstGeom>
            <a:solidFill>
              <a:schemeClr val="bg1"/>
            </a:solidFill>
            <a:ln w="9525">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r"/>
              <a:fld id="{2C4443D9-3970-48BB-ADE4-674195F290B6}" type="TxLink">
                <a:rPr lang="en-US" altLang="en-US" sz="3600" b="0" i="0" u="none" strike="noStrike">
                  <a:solidFill>
                    <a:srgbClr val="000000"/>
                  </a:solidFill>
                  <a:latin typeface="Noto Sans KR Black" panose="020B0200000000000000" pitchFamily="50" charset="-127"/>
                  <a:ea typeface="Noto Sans KR Black" panose="020B0200000000000000" pitchFamily="50" charset="-127"/>
                </a:rPr>
                <a:pPr algn="r"/>
                <a:t>315개</a:t>
              </a:fld>
              <a:endParaRPr lang="ko-KR" altLang="en-US" sz="3600">
                <a:latin typeface="Noto Sans KR Black" panose="020B0200000000000000" pitchFamily="50" charset="-127"/>
                <a:ea typeface="Noto Sans KR Black" panose="020B0200000000000000" pitchFamily="50" charset="-127"/>
              </a:endParaRPr>
            </a:p>
          </xdr:txBody>
        </xdr:sp>
        <xdr:grpSp>
          <xdr:nvGrpSpPr>
            <xdr:cNvPr id="101" name="그룹 100">
              <a:extLst>
                <a:ext uri="{FF2B5EF4-FFF2-40B4-BE49-F238E27FC236}">
                  <a16:creationId xmlns:a16="http://schemas.microsoft.com/office/drawing/2014/main" id="{174228D0-4F43-E150-3E75-CE33C997F1D2}"/>
                </a:ext>
              </a:extLst>
            </xdr:cNvPr>
            <xdr:cNvGrpSpPr/>
          </xdr:nvGrpSpPr>
          <xdr:grpSpPr>
            <a:xfrm>
              <a:off x="15138891" y="4729681"/>
              <a:ext cx="1537091" cy="561327"/>
              <a:chOff x="15015611" y="4664073"/>
              <a:chExt cx="1511248" cy="545319"/>
            </a:xfrm>
          </xdr:grpSpPr>
          <xdr:sp macro="" textlink="">
            <xdr:nvSpPr>
              <xdr:cNvPr id="96" name="TextBox 95">
                <a:extLst>
                  <a:ext uri="{FF2B5EF4-FFF2-40B4-BE49-F238E27FC236}">
                    <a16:creationId xmlns:a16="http://schemas.microsoft.com/office/drawing/2014/main" id="{2787AAB3-53EE-43D8-D7E8-0F21A714C941}"/>
                  </a:ext>
                </a:extLst>
              </xdr:cNvPr>
              <xdr:cNvSpPr txBox="1"/>
            </xdr:nvSpPr>
            <xdr:spPr>
              <a:xfrm>
                <a:off x="15015611" y="4689821"/>
                <a:ext cx="1248100" cy="51957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lang="ko-KR" altLang="en-US" sz="2800">
                    <a:solidFill>
                      <a:srgbClr val="002060"/>
                    </a:solidFill>
                    <a:latin typeface="Noto Sans KR Black" panose="020B0200000000000000" pitchFamily="50" charset="-127"/>
                    <a:ea typeface="Noto Sans KR Black" panose="020B0200000000000000" pitchFamily="50" charset="-127"/>
                  </a:rPr>
                  <a:t>리뷰수</a:t>
                </a:r>
              </a:p>
            </xdr:txBody>
          </xdr:sp>
          <xdr:pic>
            <xdr:nvPicPr>
              <xdr:cNvPr id="100" name="그래픽 99" descr="별 단색으로 채워진">
                <a:extLst>
                  <a:ext uri="{FF2B5EF4-FFF2-40B4-BE49-F238E27FC236}">
                    <a16:creationId xmlns:a16="http://schemas.microsoft.com/office/drawing/2014/main" id="{516ADC45-3376-5249-1DBF-4ECFEF622F4F}"/>
                  </a:ext>
                </a:extLst>
              </xdr:cNvPr>
              <xdr:cNvPicPr>
                <a:picLocks noChangeAspect="1"/>
              </xdr:cNvPicPr>
            </xdr:nvPicPr>
            <xdr:blipFill>
              <a:blip xmlns:r="http://schemas.openxmlformats.org/officeDocument/2006/relationships" r:embed="rId34">
                <a:extLst>
                  <a:ext uri="{96DAC541-7B7A-43D3-8B79-37D633B846F1}">
                    <asvg:svgBlip xmlns:asvg="http://schemas.microsoft.com/office/drawing/2016/SVG/main" r:embed="rId35"/>
                  </a:ext>
                </a:extLst>
              </a:blip>
              <a:stretch>
                <a:fillRect/>
              </a:stretch>
            </xdr:blipFill>
            <xdr:spPr>
              <a:xfrm>
                <a:off x="15977910" y="4664073"/>
                <a:ext cx="548949" cy="543175"/>
              </a:xfrm>
              <a:prstGeom prst="rect">
                <a:avLst/>
              </a:prstGeom>
            </xdr:spPr>
          </xdr:pic>
        </xdr:grpSp>
      </xdr:grpSp>
      <xdr:grpSp>
        <xdr:nvGrpSpPr>
          <xdr:cNvPr id="108" name="그룹 107">
            <a:extLst>
              <a:ext uri="{FF2B5EF4-FFF2-40B4-BE49-F238E27FC236}">
                <a16:creationId xmlns:a16="http://schemas.microsoft.com/office/drawing/2014/main" id="{89ABE0E6-195C-97A3-25A9-4CEB247BDBBD}"/>
              </a:ext>
            </a:extLst>
          </xdr:cNvPr>
          <xdr:cNvGrpSpPr/>
        </xdr:nvGrpSpPr>
        <xdr:grpSpPr>
          <a:xfrm>
            <a:off x="17954967" y="3747216"/>
            <a:ext cx="3273950" cy="2474518"/>
            <a:chOff x="19045436" y="3744042"/>
            <a:chExt cx="4863187" cy="2468168"/>
          </a:xfrm>
        </xdr:grpSpPr>
        <xdr:sp macro="" textlink="출력!$I$3">
          <xdr:nvSpPr>
            <xdr:cNvPr id="46" name="사각형: 둥근 모서리 45">
              <a:extLst>
                <a:ext uri="{FF2B5EF4-FFF2-40B4-BE49-F238E27FC236}">
                  <a16:creationId xmlns:a16="http://schemas.microsoft.com/office/drawing/2014/main" id="{ECB7C45A-F2B4-4BFC-85EB-190513551105}"/>
                </a:ext>
              </a:extLst>
            </xdr:cNvPr>
            <xdr:cNvSpPr/>
          </xdr:nvSpPr>
          <xdr:spPr>
            <a:xfrm>
              <a:off x="19045436" y="3744042"/>
              <a:ext cx="4863187" cy="2468168"/>
            </a:xfrm>
            <a:prstGeom prst="roundRect">
              <a:avLst/>
            </a:prstGeom>
            <a:solidFill>
              <a:schemeClr val="bg1"/>
            </a:solidFill>
            <a:ln w="9525">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r"/>
              <a:fld id="{1F596922-1994-45C5-AAFF-40D919A710E7}" type="TxLink">
                <a:rPr lang="en-US" altLang="en-US" sz="3600" b="0" i="0" u="none" strike="noStrike">
                  <a:solidFill>
                    <a:srgbClr val="000000"/>
                  </a:solidFill>
                  <a:latin typeface="Noto Sans KR Black" panose="020B0200000000000000" pitchFamily="50" charset="-127"/>
                  <a:ea typeface="Noto Sans KR Black" panose="020B0200000000000000" pitchFamily="50" charset="-127"/>
                </a:rPr>
                <a:pPr algn="r"/>
                <a:t>20개</a:t>
              </a:fld>
              <a:endParaRPr lang="ko-KR" altLang="en-US" sz="3600">
                <a:latin typeface="Noto Sans KR Black" panose="020B0200000000000000" pitchFamily="50" charset="-127"/>
                <a:ea typeface="Noto Sans KR Black" panose="020B0200000000000000" pitchFamily="50" charset="-127"/>
              </a:endParaRPr>
            </a:p>
          </xdr:txBody>
        </xdr:sp>
        <xdr:grpSp>
          <xdr:nvGrpSpPr>
            <xdr:cNvPr id="107" name="그룹 106">
              <a:extLst>
                <a:ext uri="{FF2B5EF4-FFF2-40B4-BE49-F238E27FC236}">
                  <a16:creationId xmlns:a16="http://schemas.microsoft.com/office/drawing/2014/main" id="{249FB863-9265-E437-E3AA-89C1D60BDCAB}"/>
                </a:ext>
              </a:extLst>
            </xdr:cNvPr>
            <xdr:cNvGrpSpPr/>
          </xdr:nvGrpSpPr>
          <xdr:grpSpPr>
            <a:xfrm>
              <a:off x="19263101" y="4688816"/>
              <a:ext cx="2103474" cy="555212"/>
              <a:chOff x="19750442" y="4667250"/>
              <a:chExt cx="2064606" cy="545317"/>
            </a:xfrm>
          </xdr:grpSpPr>
          <xdr:sp macro="" textlink="">
            <xdr:nvSpPr>
              <xdr:cNvPr id="103" name="TextBox 102">
                <a:extLst>
                  <a:ext uri="{FF2B5EF4-FFF2-40B4-BE49-F238E27FC236}">
                    <a16:creationId xmlns:a16="http://schemas.microsoft.com/office/drawing/2014/main" id="{EAE2019E-D252-8153-4BE5-E9071D271517}"/>
                  </a:ext>
                </a:extLst>
              </xdr:cNvPr>
              <xdr:cNvSpPr txBox="1"/>
            </xdr:nvSpPr>
            <xdr:spPr>
              <a:xfrm>
                <a:off x="19750442" y="4692996"/>
                <a:ext cx="1584875" cy="51957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lang="ko-KR" altLang="en-US" sz="2800">
                    <a:solidFill>
                      <a:srgbClr val="002060"/>
                    </a:solidFill>
                    <a:latin typeface="Noto Sans KR Black" panose="020B0200000000000000" pitchFamily="50" charset="-127"/>
                    <a:ea typeface="Noto Sans KR Black" panose="020B0200000000000000" pitchFamily="50" charset="-127"/>
                  </a:rPr>
                  <a:t>재 고</a:t>
                </a:r>
              </a:p>
            </xdr:txBody>
          </xdr:sp>
          <xdr:pic>
            <xdr:nvPicPr>
              <xdr:cNvPr id="106" name="그래픽 105" descr="재고 검색 단색으로 채워진">
                <a:extLst>
                  <a:ext uri="{FF2B5EF4-FFF2-40B4-BE49-F238E27FC236}">
                    <a16:creationId xmlns:a16="http://schemas.microsoft.com/office/drawing/2014/main" id="{8D3280C2-446A-5EA4-D432-A03AC06AA323}"/>
                  </a:ext>
                </a:extLst>
              </xdr:cNvPr>
              <xdr:cNvPicPr>
                <a:picLocks noChangeAspect="1"/>
              </xdr:cNvPicPr>
            </xdr:nvPicPr>
            <xdr:blipFill>
              <a:blip xmlns:r="http://schemas.openxmlformats.org/officeDocument/2006/relationships" r:embed="rId36">
                <a:extLst>
                  <a:ext uri="{96DAC541-7B7A-43D3-8B79-37D633B846F1}">
                    <asvg:svgBlip xmlns:asvg="http://schemas.microsoft.com/office/drawing/2016/SVG/main" r:embed="rId37"/>
                  </a:ext>
                </a:extLst>
              </a:blip>
              <a:stretch>
                <a:fillRect/>
              </a:stretch>
            </xdr:blipFill>
            <xdr:spPr>
              <a:xfrm>
                <a:off x="20964981" y="4667250"/>
                <a:ext cx="850067" cy="540000"/>
              </a:xfrm>
              <a:prstGeom prst="rect">
                <a:avLst/>
              </a:prstGeom>
            </xdr:spPr>
          </xdr:pic>
        </xdr:grpSp>
      </xdr:grpSp>
      <xdr:sp macro="" textlink="">
        <xdr:nvSpPr>
          <xdr:cNvPr id="113" name="TextBox 112">
            <a:extLst>
              <a:ext uri="{FF2B5EF4-FFF2-40B4-BE49-F238E27FC236}">
                <a16:creationId xmlns:a16="http://schemas.microsoft.com/office/drawing/2014/main" id="{FC271638-2FBC-4869-A510-809490D0279E}"/>
              </a:ext>
            </a:extLst>
          </xdr:cNvPr>
          <xdr:cNvSpPr txBox="1"/>
        </xdr:nvSpPr>
        <xdr:spPr>
          <a:xfrm>
            <a:off x="21585144" y="4096589"/>
            <a:ext cx="1412246" cy="181827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lang="ko-KR" altLang="en-US" sz="2800">
                <a:solidFill>
                  <a:srgbClr val="002060"/>
                </a:solidFill>
                <a:latin typeface="Noto Sans KR Black" panose="020B0200000000000000" pitchFamily="50" charset="-127"/>
                <a:ea typeface="Noto Sans KR Black" panose="020B0200000000000000" pitchFamily="50" charset="-127"/>
              </a:rPr>
              <a:t>일일</a:t>
            </a:r>
            <a:endParaRPr lang="en-US" altLang="ko-KR" sz="2800">
              <a:solidFill>
                <a:srgbClr val="002060"/>
              </a:solidFill>
              <a:latin typeface="Noto Sans KR Black" panose="020B0200000000000000" pitchFamily="50" charset="-127"/>
              <a:ea typeface="Noto Sans KR Black" panose="020B0200000000000000" pitchFamily="50" charset="-127"/>
            </a:endParaRPr>
          </a:p>
          <a:p>
            <a:pPr algn="l"/>
            <a:r>
              <a:rPr lang="ko-KR" altLang="en-US" sz="2800">
                <a:solidFill>
                  <a:srgbClr val="002060"/>
                </a:solidFill>
                <a:latin typeface="Noto Sans KR Black" panose="020B0200000000000000" pitchFamily="50" charset="-127"/>
                <a:ea typeface="Noto Sans KR Black" panose="020B0200000000000000" pitchFamily="50" charset="-127"/>
              </a:rPr>
              <a:t>판매량</a:t>
            </a:r>
          </a:p>
        </xdr:txBody>
      </xdr:sp>
      <xdr:sp macro="" textlink="">
        <xdr:nvSpPr>
          <xdr:cNvPr id="114" name="TextBox 113">
            <a:extLst>
              <a:ext uri="{FF2B5EF4-FFF2-40B4-BE49-F238E27FC236}">
                <a16:creationId xmlns:a16="http://schemas.microsoft.com/office/drawing/2014/main" id="{94A845D9-9964-4517-8F93-733A4782CFBB}"/>
              </a:ext>
            </a:extLst>
          </xdr:cNvPr>
          <xdr:cNvSpPr txBox="1"/>
        </xdr:nvSpPr>
        <xdr:spPr>
          <a:xfrm>
            <a:off x="25261752" y="4099764"/>
            <a:ext cx="1396370" cy="18214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lang="ko-KR" altLang="en-US" sz="2800">
                <a:solidFill>
                  <a:srgbClr val="002060"/>
                </a:solidFill>
                <a:latin typeface="Noto Sans KR Black" panose="020B0200000000000000" pitchFamily="50" charset="-127"/>
                <a:ea typeface="Noto Sans KR Black" panose="020B0200000000000000" pitchFamily="50" charset="-127"/>
              </a:rPr>
              <a:t>한달</a:t>
            </a:r>
            <a:endParaRPr lang="en-US" altLang="ko-KR" sz="2800">
              <a:solidFill>
                <a:srgbClr val="002060"/>
              </a:solidFill>
              <a:latin typeface="Noto Sans KR Black" panose="020B0200000000000000" pitchFamily="50" charset="-127"/>
              <a:ea typeface="Noto Sans KR Black" panose="020B0200000000000000" pitchFamily="50" charset="-127"/>
            </a:endParaRPr>
          </a:p>
          <a:p>
            <a:pPr algn="l"/>
            <a:r>
              <a:rPr lang="ko-KR" altLang="en-US" sz="2800">
                <a:solidFill>
                  <a:srgbClr val="002060"/>
                </a:solidFill>
                <a:latin typeface="Noto Sans KR Black" panose="020B0200000000000000" pitchFamily="50" charset="-127"/>
                <a:ea typeface="Noto Sans KR Black" panose="020B0200000000000000" pitchFamily="50" charset="-127"/>
              </a:rPr>
              <a:t>판매량</a:t>
            </a:r>
          </a:p>
        </xdr:txBody>
      </xdr:sp>
    </xdr:grpSp>
    <xdr:clientData/>
  </xdr:twoCellAnchor>
  <xdr:twoCellAnchor>
    <xdr:from>
      <xdr:col>20</xdr:col>
      <xdr:colOff>550532</xdr:colOff>
      <xdr:row>79</xdr:row>
      <xdr:rowOff>137397</xdr:rowOff>
    </xdr:from>
    <xdr:to>
      <xdr:col>39</xdr:col>
      <xdr:colOff>79251</xdr:colOff>
      <xdr:row>92</xdr:row>
      <xdr:rowOff>245834</xdr:rowOff>
    </xdr:to>
    <xdr:grpSp>
      <xdr:nvGrpSpPr>
        <xdr:cNvPr id="122" name="그룹 121">
          <a:extLst>
            <a:ext uri="{FF2B5EF4-FFF2-40B4-BE49-F238E27FC236}">
              <a16:creationId xmlns:a16="http://schemas.microsoft.com/office/drawing/2014/main" id="{72C74BF2-5825-66D0-7D02-1C635FEA4E6D}"/>
            </a:ext>
          </a:extLst>
        </xdr:cNvPr>
        <xdr:cNvGrpSpPr/>
      </xdr:nvGrpSpPr>
      <xdr:grpSpPr>
        <a:xfrm>
          <a:off x="16535214" y="23170579"/>
          <a:ext cx="12413446" cy="3710619"/>
          <a:chOff x="16565563" y="17839882"/>
          <a:chExt cx="14624239" cy="3630350"/>
        </a:xfrm>
      </xdr:grpSpPr>
      <xdr:sp macro="" textlink="출력!$D$33">
        <xdr:nvSpPr>
          <xdr:cNvPr id="67" name="사각형: 둥근 모서리 66">
            <a:extLst>
              <a:ext uri="{FF2B5EF4-FFF2-40B4-BE49-F238E27FC236}">
                <a16:creationId xmlns:a16="http://schemas.microsoft.com/office/drawing/2014/main" id="{A1AF3139-430A-4588-86F0-4B6379BF369B}"/>
              </a:ext>
            </a:extLst>
          </xdr:cNvPr>
          <xdr:cNvSpPr/>
        </xdr:nvSpPr>
        <xdr:spPr>
          <a:xfrm>
            <a:off x="16565563" y="17839882"/>
            <a:ext cx="14624239" cy="3630350"/>
          </a:xfrm>
          <a:prstGeom prst="roundRect">
            <a:avLst/>
          </a:prstGeom>
          <a:solidFill>
            <a:schemeClr val="bg1"/>
          </a:solidFill>
          <a:ln w="9525">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fld id="{BADFF912-8B64-4640-99B6-B5428DAB325B}" type="TxLink">
              <a:rPr lang="ko-KR" altLang="en-US" sz="2400" b="0" i="0" u="none" strike="noStrike">
                <a:solidFill>
                  <a:srgbClr val="000000"/>
                </a:solidFill>
                <a:latin typeface="Noto Sans KR" panose="020B0200000000000000" pitchFamily="50" charset="-127"/>
                <a:ea typeface="Noto Sans KR" panose="020B0200000000000000" pitchFamily="50" charset="-127"/>
              </a:rPr>
              <a:pPr algn="l"/>
              <a:t> </a:t>
            </a:fld>
            <a:endParaRPr lang="ko-KR" altLang="en-US" sz="2400">
              <a:latin typeface="Noto Sans KR" panose="020B0200000000000000" pitchFamily="50" charset="-127"/>
              <a:ea typeface="Noto Sans KR" panose="020B0200000000000000" pitchFamily="50" charset="-127"/>
            </a:endParaRPr>
          </a:p>
        </xdr:txBody>
      </xdr:sp>
      <xdr:sp macro="" textlink="">
        <xdr:nvSpPr>
          <xdr:cNvPr id="120" name="TextBox 119">
            <a:extLst>
              <a:ext uri="{FF2B5EF4-FFF2-40B4-BE49-F238E27FC236}">
                <a16:creationId xmlns:a16="http://schemas.microsoft.com/office/drawing/2014/main" id="{0B253464-28FC-468A-AE6A-C1353F509496}"/>
              </a:ext>
            </a:extLst>
          </xdr:cNvPr>
          <xdr:cNvSpPr txBox="1"/>
        </xdr:nvSpPr>
        <xdr:spPr>
          <a:xfrm>
            <a:off x="17217818" y="17940957"/>
            <a:ext cx="3150495" cy="6437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lang="ko-KR" altLang="en-US" sz="2400" b="1">
                <a:solidFill>
                  <a:srgbClr val="002060"/>
                </a:solidFill>
                <a:latin typeface="Noto Sans KR Black" panose="020B0200000000000000" pitchFamily="50" charset="-127"/>
                <a:ea typeface="Noto Sans KR Black" panose="020B0200000000000000" pitchFamily="50" charset="-127"/>
              </a:rPr>
              <a:t>업 무 일 지</a:t>
            </a:r>
          </a:p>
        </xdr:txBody>
      </xdr:sp>
      <xdr:pic>
        <xdr:nvPicPr>
          <xdr:cNvPr id="118" name="그래픽 117" descr="체크리스트 단색으로 채워진">
            <a:extLst>
              <a:ext uri="{FF2B5EF4-FFF2-40B4-BE49-F238E27FC236}">
                <a16:creationId xmlns:a16="http://schemas.microsoft.com/office/drawing/2014/main" id="{E732ED34-07BE-87DB-66C1-4D951F28D9F5}"/>
              </a:ext>
            </a:extLst>
          </xdr:cNvPr>
          <xdr:cNvPicPr>
            <a:picLocks noChangeAspect="1"/>
          </xdr:cNvPicPr>
        </xdr:nvPicPr>
        <xdr:blipFill>
          <a:blip xmlns:r="http://schemas.openxmlformats.org/officeDocument/2006/relationships" r:embed="rId38">
            <a:extLst>
              <a:ext uri="{96DAC541-7B7A-43D3-8B79-37D633B846F1}">
                <asvg:svgBlip xmlns:asvg="http://schemas.microsoft.com/office/drawing/2016/SVG/main" r:embed="rId39"/>
              </a:ext>
            </a:extLst>
          </a:blip>
          <a:stretch>
            <a:fillRect/>
          </a:stretch>
        </xdr:blipFill>
        <xdr:spPr>
          <a:xfrm>
            <a:off x="19031825" y="18008342"/>
            <a:ext cx="536496" cy="507249"/>
          </a:xfrm>
          <a:prstGeom prst="rect">
            <a:avLst/>
          </a:prstGeom>
        </xdr:spPr>
      </xdr:pic>
    </xdr:grpSp>
    <xdr:clientData/>
  </xdr:twoCellAnchor>
  <xdr:twoCellAnchor>
    <xdr:from>
      <xdr:col>1</xdr:col>
      <xdr:colOff>576125</xdr:colOff>
      <xdr:row>61</xdr:row>
      <xdr:rowOff>164669</xdr:rowOff>
    </xdr:from>
    <xdr:to>
      <xdr:col>39</xdr:col>
      <xdr:colOff>126875</xdr:colOff>
      <xdr:row>78</xdr:row>
      <xdr:rowOff>202171</xdr:rowOff>
    </xdr:to>
    <xdr:grpSp>
      <xdr:nvGrpSpPr>
        <xdr:cNvPr id="177" name="그룹 176">
          <a:extLst>
            <a:ext uri="{FF2B5EF4-FFF2-40B4-BE49-F238E27FC236}">
              <a16:creationId xmlns:a16="http://schemas.microsoft.com/office/drawing/2014/main" id="{3E86F3F1-188B-B035-99F6-D30A3CF1ECF9}"/>
            </a:ext>
          </a:extLst>
        </xdr:cNvPr>
        <xdr:cNvGrpSpPr/>
      </xdr:nvGrpSpPr>
      <xdr:grpSpPr>
        <a:xfrm>
          <a:off x="4057080" y="18210214"/>
          <a:ext cx="24939204" cy="4748048"/>
          <a:chOff x="4151173" y="18765405"/>
          <a:chExt cx="25261900" cy="4895252"/>
        </a:xfrm>
      </xdr:grpSpPr>
      <xdr:sp macro="" textlink="">
        <xdr:nvSpPr>
          <xdr:cNvPr id="60" name="사각형: 둥근 모서리 59">
            <a:extLst>
              <a:ext uri="{FF2B5EF4-FFF2-40B4-BE49-F238E27FC236}">
                <a16:creationId xmlns:a16="http://schemas.microsoft.com/office/drawing/2014/main" id="{D5D8F5AE-7652-41AA-A327-3B406B6405E8}"/>
              </a:ext>
            </a:extLst>
          </xdr:cNvPr>
          <xdr:cNvSpPr/>
        </xdr:nvSpPr>
        <xdr:spPr>
          <a:xfrm>
            <a:off x="4151173" y="18804841"/>
            <a:ext cx="8229047" cy="4855816"/>
          </a:xfrm>
          <a:prstGeom prst="roundRect">
            <a:avLst/>
          </a:prstGeom>
          <a:solidFill>
            <a:schemeClr val="bg1"/>
          </a:solidFill>
          <a:ln w="9525">
            <a:solidFill>
              <a:schemeClr val="bg1">
                <a:lumMod val="75000"/>
              </a:schemeClr>
            </a:solidFill>
          </a:ln>
          <a:effectLst>
            <a:outerShdw blurRad="50800" dist="508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61" name="사각형: 둥근 모서리 60">
            <a:extLst>
              <a:ext uri="{FF2B5EF4-FFF2-40B4-BE49-F238E27FC236}">
                <a16:creationId xmlns:a16="http://schemas.microsoft.com/office/drawing/2014/main" id="{EA189B2D-D8A3-4DB6-8813-95AB44A5D329}"/>
              </a:ext>
            </a:extLst>
          </xdr:cNvPr>
          <xdr:cNvSpPr/>
        </xdr:nvSpPr>
        <xdr:spPr>
          <a:xfrm>
            <a:off x="12723667" y="18784887"/>
            <a:ext cx="8249133" cy="4846412"/>
          </a:xfrm>
          <a:prstGeom prst="roundRect">
            <a:avLst/>
          </a:prstGeom>
          <a:solidFill>
            <a:schemeClr val="bg1"/>
          </a:solidFill>
          <a:ln w="9525">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sp macro="" textlink="">
        <xdr:nvSpPr>
          <xdr:cNvPr id="62" name="사각형: 둥근 모서리 61">
            <a:extLst>
              <a:ext uri="{FF2B5EF4-FFF2-40B4-BE49-F238E27FC236}">
                <a16:creationId xmlns:a16="http://schemas.microsoft.com/office/drawing/2014/main" id="{92C4C76F-2095-44DE-A0AD-81CFDD7827DD}"/>
              </a:ext>
            </a:extLst>
          </xdr:cNvPr>
          <xdr:cNvSpPr/>
        </xdr:nvSpPr>
        <xdr:spPr>
          <a:xfrm>
            <a:off x="21180742" y="18813500"/>
            <a:ext cx="8232331" cy="4843982"/>
          </a:xfrm>
          <a:prstGeom prst="roundRect">
            <a:avLst/>
          </a:prstGeom>
          <a:solidFill>
            <a:schemeClr val="bg1"/>
          </a:solidFill>
          <a:ln w="9525">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aphicFrame macro="">
        <xdr:nvGraphicFramePr>
          <xdr:cNvPr id="27" name="차트 26">
            <a:extLst>
              <a:ext uri="{FF2B5EF4-FFF2-40B4-BE49-F238E27FC236}">
                <a16:creationId xmlns:a16="http://schemas.microsoft.com/office/drawing/2014/main" id="{552F2CB1-D1CC-4443-ACD4-C1AF77C574AA}"/>
              </a:ext>
            </a:extLst>
          </xdr:cNvPr>
          <xdr:cNvGraphicFramePr>
            <a:graphicFrameLocks/>
          </xdr:cNvGraphicFramePr>
        </xdr:nvGraphicFramePr>
        <xdr:xfrm>
          <a:off x="4420950" y="18824356"/>
          <a:ext cx="7654733" cy="4817560"/>
        </xdr:xfrm>
        <a:graphic>
          <a:graphicData uri="http://schemas.openxmlformats.org/drawingml/2006/chart">
            <c:chart xmlns:c="http://schemas.openxmlformats.org/drawingml/2006/chart" xmlns:r="http://schemas.openxmlformats.org/officeDocument/2006/relationships" r:id="rId40"/>
          </a:graphicData>
        </a:graphic>
      </xdr:graphicFrame>
      <xdr:graphicFrame macro="">
        <xdr:nvGraphicFramePr>
          <xdr:cNvPr id="126" name="차트 125">
            <a:extLst>
              <a:ext uri="{FF2B5EF4-FFF2-40B4-BE49-F238E27FC236}">
                <a16:creationId xmlns:a16="http://schemas.microsoft.com/office/drawing/2014/main" id="{FBA7FAE4-70F2-4901-9F13-91EA0B754025}"/>
              </a:ext>
            </a:extLst>
          </xdr:cNvPr>
          <xdr:cNvGraphicFramePr>
            <a:graphicFrameLocks/>
          </xdr:cNvGraphicFramePr>
        </xdr:nvGraphicFramePr>
        <xdr:xfrm>
          <a:off x="13018943" y="18765405"/>
          <a:ext cx="7767205" cy="4726273"/>
        </xdr:xfrm>
        <a:graphic>
          <a:graphicData uri="http://schemas.openxmlformats.org/drawingml/2006/chart">
            <c:chart xmlns:c="http://schemas.openxmlformats.org/drawingml/2006/chart" xmlns:r="http://schemas.openxmlformats.org/officeDocument/2006/relationships" r:id="rId41"/>
          </a:graphicData>
        </a:graphic>
      </xdr:graphicFrame>
      <xdr:graphicFrame macro="">
        <xdr:nvGraphicFramePr>
          <xdr:cNvPr id="127" name="차트 126">
            <a:extLst>
              <a:ext uri="{FF2B5EF4-FFF2-40B4-BE49-F238E27FC236}">
                <a16:creationId xmlns:a16="http://schemas.microsoft.com/office/drawing/2014/main" id="{3BB7F726-BE6C-4F8E-94D0-AAAB5B40B612}"/>
              </a:ext>
            </a:extLst>
          </xdr:cNvPr>
          <xdr:cNvGraphicFramePr>
            <a:graphicFrameLocks/>
          </xdr:cNvGraphicFramePr>
        </xdr:nvGraphicFramePr>
        <xdr:xfrm>
          <a:off x="21355339" y="18843337"/>
          <a:ext cx="7908058" cy="4683682"/>
        </xdr:xfrm>
        <a:graphic>
          <a:graphicData uri="http://schemas.openxmlformats.org/drawingml/2006/chart">
            <c:chart xmlns:c="http://schemas.openxmlformats.org/drawingml/2006/chart" xmlns:r="http://schemas.openxmlformats.org/officeDocument/2006/relationships" r:id="rId42"/>
          </a:graphicData>
        </a:graphic>
      </xdr:graphicFrame>
    </xdr:grpSp>
    <xdr:clientData/>
  </xdr:twoCellAnchor>
  <xdr:twoCellAnchor>
    <xdr:from>
      <xdr:col>1</xdr:col>
      <xdr:colOff>645301</xdr:colOff>
      <xdr:row>79</xdr:row>
      <xdr:rowOff>99291</xdr:rowOff>
    </xdr:from>
    <xdr:to>
      <xdr:col>20</xdr:col>
      <xdr:colOff>217490</xdr:colOff>
      <xdr:row>92</xdr:row>
      <xdr:rowOff>207924</xdr:rowOff>
    </xdr:to>
    <xdr:grpSp>
      <xdr:nvGrpSpPr>
        <xdr:cNvPr id="157" name="그룹 156">
          <a:extLst>
            <a:ext uri="{FF2B5EF4-FFF2-40B4-BE49-F238E27FC236}">
              <a16:creationId xmlns:a16="http://schemas.microsoft.com/office/drawing/2014/main" id="{AB34BC35-769C-DDF8-EA70-6A196B859702}"/>
            </a:ext>
          </a:extLst>
        </xdr:cNvPr>
        <xdr:cNvGrpSpPr/>
      </xdr:nvGrpSpPr>
      <xdr:grpSpPr>
        <a:xfrm>
          <a:off x="4126256" y="23132473"/>
          <a:ext cx="12075916" cy="3710815"/>
          <a:chOff x="4260468" y="17815067"/>
          <a:chExt cx="12078226" cy="3695806"/>
        </a:xfrm>
      </xdr:grpSpPr>
      <xdr:grpSp>
        <xdr:nvGrpSpPr>
          <xdr:cNvPr id="137" name="그룹 136">
            <a:extLst>
              <a:ext uri="{FF2B5EF4-FFF2-40B4-BE49-F238E27FC236}">
                <a16:creationId xmlns:a16="http://schemas.microsoft.com/office/drawing/2014/main" id="{54BC6425-3288-3996-F295-893D4E2A892D}"/>
              </a:ext>
            </a:extLst>
          </xdr:cNvPr>
          <xdr:cNvGrpSpPr/>
        </xdr:nvGrpSpPr>
        <xdr:grpSpPr>
          <a:xfrm>
            <a:off x="4263643" y="17818242"/>
            <a:ext cx="12071876" cy="3695806"/>
            <a:chOff x="31729385" y="3851529"/>
            <a:chExt cx="12214473" cy="4188723"/>
          </a:xfrm>
        </xdr:grpSpPr>
        <xdr:sp macro="" textlink="출력!D29">
          <xdr:nvSpPr>
            <xdr:cNvPr id="66" name="사각형: 둥근 모서리 65">
              <a:extLst>
                <a:ext uri="{FF2B5EF4-FFF2-40B4-BE49-F238E27FC236}">
                  <a16:creationId xmlns:a16="http://schemas.microsoft.com/office/drawing/2014/main" id="{D99C32F6-C29B-4E42-8989-5462F33DDF70}"/>
                </a:ext>
              </a:extLst>
            </xdr:cNvPr>
            <xdr:cNvSpPr/>
          </xdr:nvSpPr>
          <xdr:spPr>
            <a:xfrm>
              <a:off x="31796728" y="3851529"/>
              <a:ext cx="12147130" cy="4188723"/>
            </a:xfrm>
            <a:prstGeom prst="roundRect">
              <a:avLst/>
            </a:prstGeom>
            <a:solidFill>
              <a:schemeClr val="bg1"/>
            </a:solidFill>
            <a:ln w="9525">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fld id="{CA21A5A0-4935-492C-AE16-090B340F7D67}" type="TxLink">
                <a:rPr lang="en-US" altLang="en-US" sz="2400" b="0" i="0" u="none" strike="noStrike">
                  <a:solidFill>
                    <a:srgbClr val="000000"/>
                  </a:solidFill>
                  <a:latin typeface="Carlito"/>
                  <a:ea typeface="Noto Sans KR" panose="020B0200000000000000" pitchFamily="50" charset="-127"/>
                </a:rPr>
                <a:pPr algn="l"/>
                <a:t> </a:t>
              </a:fld>
              <a:endParaRPr lang="ko-KR" altLang="en-US" sz="2400">
                <a:latin typeface="Noto Sans KR" panose="020B0200000000000000" pitchFamily="50" charset="-127"/>
                <a:ea typeface="Noto Sans KR" panose="020B0200000000000000" pitchFamily="50" charset="-127"/>
              </a:endParaRPr>
            </a:p>
          </xdr:txBody>
        </xdr:sp>
        <xdr:sp macro="" textlink="">
          <xdr:nvSpPr>
            <xdr:cNvPr id="115" name="TextBox 114">
              <a:extLst>
                <a:ext uri="{FF2B5EF4-FFF2-40B4-BE49-F238E27FC236}">
                  <a16:creationId xmlns:a16="http://schemas.microsoft.com/office/drawing/2014/main" id="{70D872C1-E23D-FB2D-CC7D-7FCC5852BD84}"/>
                </a:ext>
              </a:extLst>
            </xdr:cNvPr>
            <xdr:cNvSpPr txBox="1"/>
          </xdr:nvSpPr>
          <xdr:spPr>
            <a:xfrm>
              <a:off x="31729385" y="3968223"/>
              <a:ext cx="3147766" cy="6747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lang="ko-KR" altLang="en-US" sz="2400" b="1">
                  <a:solidFill>
                    <a:srgbClr val="002060"/>
                  </a:solidFill>
                  <a:latin typeface="Noto Sans KR Black" panose="020B0200000000000000" pitchFamily="50" charset="-127"/>
                  <a:ea typeface="Noto Sans KR Black" panose="020B0200000000000000" pitchFamily="50" charset="-127"/>
                </a:rPr>
                <a:t>일일분석보고</a:t>
              </a:r>
            </a:p>
          </xdr:txBody>
        </xdr:sp>
      </xdr:grpSp>
      <xdr:pic>
        <xdr:nvPicPr>
          <xdr:cNvPr id="156" name="그래픽 155" descr="연구 단색으로 채워진">
            <a:extLst>
              <a:ext uri="{FF2B5EF4-FFF2-40B4-BE49-F238E27FC236}">
                <a16:creationId xmlns:a16="http://schemas.microsoft.com/office/drawing/2014/main" id="{17AA2A7D-FC2E-8BB4-D03C-5154D756D4D4}"/>
              </a:ext>
            </a:extLst>
          </xdr:cNvPr>
          <xdr:cNvPicPr>
            <a:picLocks noChangeAspect="1"/>
          </xdr:cNvPicPr>
        </xdr:nvPicPr>
        <xdr:blipFill>
          <a:blip xmlns:r="http://schemas.openxmlformats.org/officeDocument/2006/relationships" r:embed="rId43">
            <a:extLst>
              <a:ext uri="{96DAC541-7B7A-43D3-8B79-37D633B846F1}">
                <asvg:svgBlip xmlns:asvg="http://schemas.microsoft.com/office/drawing/2016/SVG/main" r:embed="rId44"/>
              </a:ext>
            </a:extLst>
          </a:blip>
          <a:stretch>
            <a:fillRect/>
          </a:stretch>
        </xdr:blipFill>
        <xdr:spPr>
          <a:xfrm>
            <a:off x="6729989" y="17952316"/>
            <a:ext cx="622444" cy="610085"/>
          </a:xfrm>
          <a:prstGeom prst="rect">
            <a:avLst/>
          </a:prstGeom>
        </xdr:spPr>
      </xdr:pic>
    </xdr:grpSp>
    <xdr:clientData/>
  </xdr:twoCellAnchor>
  <xdr:twoCellAnchor>
    <xdr:from>
      <xdr:col>18</xdr:col>
      <xdr:colOff>410444</xdr:colOff>
      <xdr:row>22</xdr:row>
      <xdr:rowOff>140709</xdr:rowOff>
    </xdr:from>
    <xdr:to>
      <xdr:col>38</xdr:col>
      <xdr:colOff>987137</xdr:colOff>
      <xdr:row>42</xdr:row>
      <xdr:rowOff>19193</xdr:rowOff>
    </xdr:to>
    <xdr:sp macro="" textlink="">
      <xdr:nvSpPr>
        <xdr:cNvPr id="162" name="사각형: 둥근 모서리 161">
          <a:extLst>
            <a:ext uri="{FF2B5EF4-FFF2-40B4-BE49-F238E27FC236}">
              <a16:creationId xmlns:a16="http://schemas.microsoft.com/office/drawing/2014/main" id="{93874B15-0D53-49BE-95F1-1298F83D6CAD}"/>
            </a:ext>
          </a:extLst>
        </xdr:cNvPr>
        <xdr:cNvSpPr/>
      </xdr:nvSpPr>
      <xdr:spPr>
        <a:xfrm>
          <a:off x="15078944" y="6513800"/>
          <a:ext cx="16024511" cy="6286211"/>
        </a:xfrm>
        <a:prstGeom prst="roundRect">
          <a:avLst>
            <a:gd name="adj" fmla="val 9225"/>
          </a:avLst>
        </a:prstGeom>
        <a:noFill/>
        <a:ln w="9525">
          <a:solidFill>
            <a:schemeClr val="bg1">
              <a:lumMod val="95000"/>
            </a:schemeClr>
          </a:solidFill>
        </a:ln>
        <a:effectLst>
          <a:outerShdw blurRad="25400" dir="12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oneCellAnchor>
    <xdr:from>
      <xdr:col>2</xdr:col>
      <xdr:colOff>443636</xdr:colOff>
      <xdr:row>22</xdr:row>
      <xdr:rowOff>143164</xdr:rowOff>
    </xdr:from>
    <xdr:ext cx="3844637" cy="671722"/>
    <xdr:sp macro="" textlink="">
      <xdr:nvSpPr>
        <xdr:cNvPr id="163" name="TextBox 162">
          <a:extLst>
            <a:ext uri="{FF2B5EF4-FFF2-40B4-BE49-F238E27FC236}">
              <a16:creationId xmlns:a16="http://schemas.microsoft.com/office/drawing/2014/main" id="{23837785-987B-40AA-63E8-5BDD42B00F18}"/>
            </a:ext>
          </a:extLst>
        </xdr:cNvPr>
        <xdr:cNvSpPr txBox="1"/>
      </xdr:nvSpPr>
      <xdr:spPr>
        <a:xfrm>
          <a:off x="4587011" y="6715414"/>
          <a:ext cx="3844637" cy="6717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ko-KR" altLang="en-US" sz="2400" b="0">
              <a:solidFill>
                <a:srgbClr val="002060"/>
              </a:solidFill>
              <a:latin typeface="Noto Sans KR Black" panose="020B0200000000000000" pitchFamily="50" charset="-127"/>
              <a:ea typeface="Noto Sans KR Black" panose="020B0200000000000000" pitchFamily="50" charset="-127"/>
            </a:rPr>
            <a:t>키워드별 현황표</a:t>
          </a:r>
        </a:p>
      </xdr:txBody>
    </xdr:sp>
    <xdr:clientData/>
  </xdr:oneCellAnchor>
  <xdr:oneCellAnchor>
    <xdr:from>
      <xdr:col>20</xdr:col>
      <xdr:colOff>78938</xdr:colOff>
      <xdr:row>22</xdr:row>
      <xdr:rowOff>163801</xdr:rowOff>
    </xdr:from>
    <xdr:ext cx="3844637" cy="671722"/>
    <xdr:sp macro="" textlink="">
      <xdr:nvSpPr>
        <xdr:cNvPr id="164" name="TextBox 163">
          <a:extLst>
            <a:ext uri="{FF2B5EF4-FFF2-40B4-BE49-F238E27FC236}">
              <a16:creationId xmlns:a16="http://schemas.microsoft.com/office/drawing/2014/main" id="{FCBF767A-868E-4D0B-AEFB-C1508E02F29D}"/>
            </a:ext>
          </a:extLst>
        </xdr:cNvPr>
        <xdr:cNvSpPr txBox="1"/>
      </xdr:nvSpPr>
      <xdr:spPr>
        <a:xfrm>
          <a:off x="16223813" y="6736051"/>
          <a:ext cx="3844637" cy="6717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ko-KR" altLang="en-US" sz="2400" b="0">
              <a:solidFill>
                <a:srgbClr val="C00000"/>
              </a:solidFill>
              <a:latin typeface="Noto Sans KR Black" panose="020B0200000000000000" pitchFamily="50" charset="-127"/>
              <a:ea typeface="Noto Sans KR Black" panose="020B0200000000000000" pitchFamily="50" charset="-127"/>
            </a:rPr>
            <a:t>경쟁사 분석 그리드</a:t>
          </a:r>
        </a:p>
      </xdr:txBody>
    </xdr:sp>
    <xdr:clientData/>
  </xdr:oneCellAnchor>
  <xdr:twoCellAnchor>
    <xdr:from>
      <xdr:col>2</xdr:col>
      <xdr:colOff>0</xdr:colOff>
      <xdr:row>42</xdr:row>
      <xdr:rowOff>244931</xdr:rowOff>
    </xdr:from>
    <xdr:to>
      <xdr:col>38</xdr:col>
      <xdr:colOff>969817</xdr:colOff>
      <xdr:row>60</xdr:row>
      <xdr:rowOff>131130</xdr:rowOff>
    </xdr:to>
    <xdr:grpSp>
      <xdr:nvGrpSpPr>
        <xdr:cNvPr id="176" name="그룹 175">
          <a:extLst>
            <a:ext uri="{FF2B5EF4-FFF2-40B4-BE49-F238E27FC236}">
              <a16:creationId xmlns:a16="http://schemas.microsoft.com/office/drawing/2014/main" id="{9D9E9BF7-EE98-FE20-FB5F-36E4325A4ACB}"/>
            </a:ext>
          </a:extLst>
        </xdr:cNvPr>
        <xdr:cNvGrpSpPr/>
      </xdr:nvGrpSpPr>
      <xdr:grpSpPr>
        <a:xfrm>
          <a:off x="4139045" y="13025749"/>
          <a:ext cx="24661090" cy="4873836"/>
          <a:chOff x="4143375" y="13437054"/>
          <a:chExt cx="24972817" cy="5020174"/>
        </a:xfrm>
      </xdr:grpSpPr>
      <xdr:sp macro="" textlink="">
        <xdr:nvSpPr>
          <xdr:cNvPr id="159" name="사각형: 둥근 모서리 158">
            <a:extLst>
              <a:ext uri="{FF2B5EF4-FFF2-40B4-BE49-F238E27FC236}">
                <a16:creationId xmlns:a16="http://schemas.microsoft.com/office/drawing/2014/main" id="{89586B44-C5A3-41CA-AC24-45DEBF6D6538}"/>
              </a:ext>
            </a:extLst>
          </xdr:cNvPr>
          <xdr:cNvSpPr/>
        </xdr:nvSpPr>
        <xdr:spPr>
          <a:xfrm>
            <a:off x="4143375" y="13451897"/>
            <a:ext cx="8312729" cy="5005331"/>
          </a:xfrm>
          <a:prstGeom prst="roundRect">
            <a:avLst/>
          </a:prstGeom>
          <a:solidFill>
            <a:schemeClr val="bg1"/>
          </a:solidFill>
          <a:ln w="9525">
            <a:solidFill>
              <a:schemeClr val="bg1">
                <a:lumMod val="75000"/>
              </a:schemeClr>
            </a:solidFill>
          </a:ln>
          <a:effectLst>
            <a:outerShdw blurRad="50800" dist="508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altLang="ko-KR" sz="1100"/>
              <a:t>fl</a:t>
            </a:r>
            <a:endParaRPr lang="ko-KR" altLang="en-US" sz="1100"/>
          </a:p>
        </xdr:txBody>
      </xdr:sp>
      <xdr:sp macro="" textlink="">
        <xdr:nvSpPr>
          <xdr:cNvPr id="168" name="사각형: 둥근 모서리 167">
            <a:extLst>
              <a:ext uri="{FF2B5EF4-FFF2-40B4-BE49-F238E27FC236}">
                <a16:creationId xmlns:a16="http://schemas.microsoft.com/office/drawing/2014/main" id="{18257FBF-1AFC-4288-B0BD-93644E1B6543}"/>
              </a:ext>
            </a:extLst>
          </xdr:cNvPr>
          <xdr:cNvSpPr/>
        </xdr:nvSpPr>
        <xdr:spPr>
          <a:xfrm>
            <a:off x="21127027" y="13451897"/>
            <a:ext cx="7989165" cy="5005331"/>
          </a:xfrm>
          <a:prstGeom prst="roundRect">
            <a:avLst/>
          </a:prstGeom>
          <a:solidFill>
            <a:schemeClr val="bg1"/>
          </a:solidFill>
          <a:ln w="9525">
            <a:solidFill>
              <a:schemeClr val="bg1">
                <a:lumMod val="75000"/>
              </a:schemeClr>
            </a:solidFill>
          </a:ln>
          <a:effectLst>
            <a:outerShdw blurRad="50800" dist="508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altLang="ko-KR" sz="1100"/>
              <a:t>fl</a:t>
            </a:r>
            <a:endParaRPr lang="ko-KR" altLang="en-US" sz="1100"/>
          </a:p>
        </xdr:txBody>
      </xdr:sp>
      <xdr:graphicFrame macro="">
        <xdr:nvGraphicFramePr>
          <xdr:cNvPr id="171" name="차트 170">
            <a:extLst>
              <a:ext uri="{FF2B5EF4-FFF2-40B4-BE49-F238E27FC236}">
                <a16:creationId xmlns:a16="http://schemas.microsoft.com/office/drawing/2014/main" id="{66A756EE-BBD4-4C71-A4EB-370DF4DA3F66}"/>
              </a:ext>
            </a:extLst>
          </xdr:cNvPr>
          <xdr:cNvGraphicFramePr>
            <a:graphicFrameLocks/>
          </xdr:cNvGraphicFramePr>
        </xdr:nvGraphicFramePr>
        <xdr:xfrm>
          <a:off x="21203557" y="13466041"/>
          <a:ext cx="7840890" cy="4857750"/>
        </xdr:xfrm>
        <a:graphic>
          <a:graphicData uri="http://schemas.openxmlformats.org/drawingml/2006/chart">
            <c:chart xmlns:c="http://schemas.openxmlformats.org/drawingml/2006/chart" xmlns:r="http://schemas.openxmlformats.org/officeDocument/2006/relationships" r:id="rId45"/>
          </a:graphicData>
        </a:graphic>
      </xdr:graphicFrame>
      <xdr:graphicFrame macro="">
        <xdr:nvGraphicFramePr>
          <xdr:cNvPr id="172" name="차트 171">
            <a:extLst>
              <a:ext uri="{FF2B5EF4-FFF2-40B4-BE49-F238E27FC236}">
                <a16:creationId xmlns:a16="http://schemas.microsoft.com/office/drawing/2014/main" id="{E9C78346-80F8-49EF-B1F3-E7CE2D473AF7}"/>
              </a:ext>
            </a:extLst>
          </xdr:cNvPr>
          <xdr:cNvGraphicFramePr>
            <a:graphicFrameLocks/>
          </xdr:cNvGraphicFramePr>
        </xdr:nvGraphicFramePr>
        <xdr:xfrm>
          <a:off x="4379480" y="13466041"/>
          <a:ext cx="7870577" cy="4805795"/>
        </xdr:xfrm>
        <a:graphic>
          <a:graphicData uri="http://schemas.openxmlformats.org/drawingml/2006/chart">
            <c:chart xmlns:c="http://schemas.openxmlformats.org/drawingml/2006/chart" xmlns:r="http://schemas.openxmlformats.org/officeDocument/2006/relationships" r:id="rId46"/>
          </a:graphicData>
        </a:graphic>
      </xdr:graphicFrame>
      <xdr:sp macro="" textlink="">
        <xdr:nvSpPr>
          <xdr:cNvPr id="173" name="사각형: 둥근 모서리 172">
            <a:extLst>
              <a:ext uri="{FF2B5EF4-FFF2-40B4-BE49-F238E27FC236}">
                <a16:creationId xmlns:a16="http://schemas.microsoft.com/office/drawing/2014/main" id="{8CD810CC-D54C-4374-8BE2-814D3DC4C17D}"/>
              </a:ext>
            </a:extLst>
          </xdr:cNvPr>
          <xdr:cNvSpPr/>
        </xdr:nvSpPr>
        <xdr:spPr>
          <a:xfrm>
            <a:off x="12627697" y="13448722"/>
            <a:ext cx="8327738" cy="5008506"/>
          </a:xfrm>
          <a:prstGeom prst="roundRect">
            <a:avLst/>
          </a:prstGeom>
          <a:solidFill>
            <a:schemeClr val="bg1"/>
          </a:solidFill>
          <a:ln w="9525">
            <a:solidFill>
              <a:schemeClr val="bg1">
                <a:lumMod val="75000"/>
              </a:schemeClr>
            </a:solidFill>
          </a:ln>
          <a:effectLst>
            <a:outerShdw blurRad="50800" dist="508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altLang="ko-KR" sz="1100"/>
              <a:t>fl</a:t>
            </a:r>
            <a:endParaRPr lang="ko-KR" altLang="en-US" sz="1100"/>
          </a:p>
        </xdr:txBody>
      </xdr:sp>
      <xdr:graphicFrame macro="">
        <xdr:nvGraphicFramePr>
          <xdr:cNvPr id="174" name="차트 173">
            <a:extLst>
              <a:ext uri="{FF2B5EF4-FFF2-40B4-BE49-F238E27FC236}">
                <a16:creationId xmlns:a16="http://schemas.microsoft.com/office/drawing/2014/main" id="{CEFB9E78-F567-4B30-AEA9-D28002A836BC}"/>
              </a:ext>
            </a:extLst>
          </xdr:cNvPr>
          <xdr:cNvGraphicFramePr>
            <a:graphicFrameLocks/>
          </xdr:cNvGraphicFramePr>
        </xdr:nvGraphicFramePr>
        <xdr:xfrm>
          <a:off x="12935528" y="13437054"/>
          <a:ext cx="7753061" cy="4928960"/>
        </xdr:xfrm>
        <a:graphic>
          <a:graphicData uri="http://schemas.openxmlformats.org/drawingml/2006/chart">
            <c:chart xmlns:c="http://schemas.openxmlformats.org/drawingml/2006/chart" xmlns:r="http://schemas.openxmlformats.org/officeDocument/2006/relationships" r:id="rId47"/>
          </a:graphicData>
        </a:graphic>
      </xdr:graphicFrame>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299352</xdr:colOff>
      <xdr:row>1</xdr:row>
      <xdr:rowOff>72573</xdr:rowOff>
    </xdr:from>
    <xdr:to>
      <xdr:col>0</xdr:col>
      <xdr:colOff>3206768</xdr:colOff>
      <xdr:row>27</xdr:row>
      <xdr:rowOff>137623</xdr:rowOff>
    </xdr:to>
    <xdr:grpSp>
      <xdr:nvGrpSpPr>
        <xdr:cNvPr id="68" name="그룹 67">
          <a:extLst>
            <a:ext uri="{FF2B5EF4-FFF2-40B4-BE49-F238E27FC236}">
              <a16:creationId xmlns:a16="http://schemas.microsoft.com/office/drawing/2014/main" id="{5B6E746D-1209-49E8-B026-671E2F4A6E83}"/>
            </a:ext>
          </a:extLst>
        </xdr:cNvPr>
        <xdr:cNvGrpSpPr/>
      </xdr:nvGrpSpPr>
      <xdr:grpSpPr>
        <a:xfrm>
          <a:off x="299352" y="251867"/>
          <a:ext cx="2907416" cy="5219756"/>
          <a:chOff x="436218" y="505690"/>
          <a:chExt cx="2904241" cy="5193822"/>
        </a:xfrm>
      </xdr:grpSpPr>
      <xdr:grpSp>
        <xdr:nvGrpSpPr>
          <xdr:cNvPr id="69" name="그룹 68">
            <a:extLst>
              <a:ext uri="{FF2B5EF4-FFF2-40B4-BE49-F238E27FC236}">
                <a16:creationId xmlns:a16="http://schemas.microsoft.com/office/drawing/2014/main" id="{31E5E786-96E9-500B-AA57-6B8C8147F2D0}"/>
              </a:ext>
            </a:extLst>
          </xdr:cNvPr>
          <xdr:cNvGrpSpPr/>
        </xdr:nvGrpSpPr>
        <xdr:grpSpPr>
          <a:xfrm>
            <a:off x="460459" y="505690"/>
            <a:ext cx="2880000" cy="1043709"/>
            <a:chOff x="460459" y="503481"/>
            <a:chExt cx="2880000" cy="1037083"/>
          </a:xfrm>
        </xdr:grpSpPr>
        <xdr:pic>
          <xdr:nvPicPr>
            <xdr:cNvPr id="88" name="그림 87">
              <a:extLst>
                <a:ext uri="{FF2B5EF4-FFF2-40B4-BE49-F238E27FC236}">
                  <a16:creationId xmlns:a16="http://schemas.microsoft.com/office/drawing/2014/main" id="{E8C9CD9F-F30C-1724-1CE0-9A5503C8FF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7273" y="503481"/>
              <a:ext cx="2257442" cy="518546"/>
            </a:xfrm>
            <a:prstGeom prst="rect">
              <a:avLst/>
            </a:prstGeom>
          </xdr:spPr>
        </xdr:pic>
        <xdr:sp macro="" textlink="">
          <xdr:nvSpPr>
            <xdr:cNvPr id="89" name="TextBox 88">
              <a:extLst>
                <a:ext uri="{FF2B5EF4-FFF2-40B4-BE49-F238E27FC236}">
                  <a16:creationId xmlns:a16="http://schemas.microsoft.com/office/drawing/2014/main" id="{28890896-2D88-F153-3149-18D5C93E3D1F}"/>
                </a:ext>
              </a:extLst>
            </xdr:cNvPr>
            <xdr:cNvSpPr txBox="1"/>
          </xdr:nvSpPr>
          <xdr:spPr>
            <a:xfrm>
              <a:off x="460459" y="978557"/>
              <a:ext cx="2880000" cy="5620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ko-KR" altLang="en-US" sz="2400">
                  <a:solidFill>
                    <a:schemeClr val="bg1"/>
                  </a:solidFill>
                  <a:latin typeface="Noto Sans KR Black" panose="020B0200000000000000" pitchFamily="50" charset="-127"/>
                  <a:ea typeface="Noto Sans KR Black" panose="020B0200000000000000" pitchFamily="50" charset="-127"/>
                </a:rPr>
                <a:t>셀 러 관 제 시 스 템</a:t>
              </a:r>
            </a:p>
          </xdr:txBody>
        </xdr:sp>
      </xdr:grpSp>
      <xdr:grpSp>
        <xdr:nvGrpSpPr>
          <xdr:cNvPr id="70" name="그룹 69">
            <a:hlinkClick xmlns:r="http://schemas.openxmlformats.org/officeDocument/2006/relationships" r:id="rId2"/>
            <a:extLst>
              <a:ext uri="{FF2B5EF4-FFF2-40B4-BE49-F238E27FC236}">
                <a16:creationId xmlns:a16="http://schemas.microsoft.com/office/drawing/2014/main" id="{D20A7915-A7D1-8548-03FF-D28F4BDC1FA6}"/>
              </a:ext>
            </a:extLst>
          </xdr:cNvPr>
          <xdr:cNvGrpSpPr/>
        </xdr:nvGrpSpPr>
        <xdr:grpSpPr>
          <a:xfrm>
            <a:off x="436218" y="1938130"/>
            <a:ext cx="2372312" cy="579771"/>
            <a:chOff x="436218" y="1927087"/>
            <a:chExt cx="2372312" cy="575353"/>
          </a:xfrm>
        </xdr:grpSpPr>
        <xdr:sp macro="" textlink="">
          <xdr:nvSpPr>
            <xdr:cNvPr id="86" name="TextBox 85">
              <a:extLst>
                <a:ext uri="{FF2B5EF4-FFF2-40B4-BE49-F238E27FC236}">
                  <a16:creationId xmlns:a16="http://schemas.microsoft.com/office/drawing/2014/main" id="{E5941BD5-AE69-3B06-A32E-B692A3BF7E2F}"/>
                </a:ext>
              </a:extLst>
            </xdr:cNvPr>
            <xdr:cNvSpPr txBox="1"/>
          </xdr:nvSpPr>
          <xdr:spPr>
            <a:xfrm>
              <a:off x="1008530" y="1975564"/>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대  시  보  드</a:t>
              </a:r>
            </a:p>
          </xdr:txBody>
        </xdr:sp>
        <xdr:pic>
          <xdr:nvPicPr>
            <xdr:cNvPr id="87" name="그래픽 86" descr="가로 막대형 차트 단색으로 채워진">
              <a:extLst>
                <a:ext uri="{FF2B5EF4-FFF2-40B4-BE49-F238E27FC236}">
                  <a16:creationId xmlns:a16="http://schemas.microsoft.com/office/drawing/2014/main" id="{2AF49D8F-3497-D1AD-8836-E6F3EBF239AD}"/>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436218" y="1927087"/>
              <a:ext cx="540000" cy="540000"/>
            </a:xfrm>
            <a:prstGeom prst="rect">
              <a:avLst/>
            </a:prstGeom>
          </xdr:spPr>
        </xdr:pic>
      </xdr:grpSp>
      <xdr:grpSp>
        <xdr:nvGrpSpPr>
          <xdr:cNvPr id="71" name="그룹 70">
            <a:hlinkClick xmlns:r="http://schemas.openxmlformats.org/officeDocument/2006/relationships" r:id="rId5"/>
            <a:extLst>
              <a:ext uri="{FF2B5EF4-FFF2-40B4-BE49-F238E27FC236}">
                <a16:creationId xmlns:a16="http://schemas.microsoft.com/office/drawing/2014/main" id="{CAA61A09-F9B2-7DB9-4FFC-D5D9FC8F1EB3}"/>
              </a:ext>
            </a:extLst>
          </xdr:cNvPr>
          <xdr:cNvGrpSpPr/>
        </xdr:nvGrpSpPr>
        <xdr:grpSpPr>
          <a:xfrm>
            <a:off x="436218" y="2598468"/>
            <a:ext cx="2372312" cy="564475"/>
            <a:chOff x="436218" y="2566504"/>
            <a:chExt cx="2372312" cy="561162"/>
          </a:xfrm>
        </xdr:grpSpPr>
        <xdr:sp macro="" textlink="">
          <xdr:nvSpPr>
            <xdr:cNvPr id="84" name="TextBox 83">
              <a:extLst>
                <a:ext uri="{FF2B5EF4-FFF2-40B4-BE49-F238E27FC236}">
                  <a16:creationId xmlns:a16="http://schemas.microsoft.com/office/drawing/2014/main" id="{E7CA629E-423B-AAC0-3AF5-FF38433680E0}"/>
                </a:ext>
              </a:extLst>
            </xdr:cNvPr>
            <xdr:cNvSpPr txBox="1"/>
          </xdr:nvSpPr>
          <xdr:spPr>
            <a:xfrm>
              <a:off x="1008530" y="2600790"/>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일</a:t>
              </a:r>
              <a:r>
                <a:rPr lang="ko-KR" altLang="en-US" sz="1800" baseline="0">
                  <a:solidFill>
                    <a:schemeClr val="bg1"/>
                  </a:solidFill>
                  <a:latin typeface="Noto Sans KR Black" panose="020B0200000000000000" pitchFamily="50" charset="-127"/>
                  <a:ea typeface="Noto Sans KR Black" panose="020B0200000000000000" pitchFamily="50" charset="-127"/>
                </a:rPr>
                <a:t>일</a:t>
              </a:r>
              <a:r>
                <a:rPr lang="en-US" altLang="ko-KR" sz="1800" baseline="0">
                  <a:solidFill>
                    <a:schemeClr val="bg1"/>
                  </a:solidFill>
                  <a:latin typeface="Noto Sans KR Black" panose="020B0200000000000000" pitchFamily="50" charset="-127"/>
                  <a:ea typeface="Noto Sans KR Black" panose="020B0200000000000000" pitchFamily="50" charset="-127"/>
                </a:rPr>
                <a:t>DB</a:t>
              </a:r>
              <a:r>
                <a:rPr lang="ko-KR" altLang="en-US" sz="1800" baseline="0">
                  <a:solidFill>
                    <a:schemeClr val="bg1"/>
                  </a:solidFill>
                  <a:latin typeface="Noto Sans KR Black" panose="020B0200000000000000" pitchFamily="50" charset="-127"/>
                  <a:ea typeface="Noto Sans KR Black" panose="020B0200000000000000" pitchFamily="50" charset="-127"/>
                </a:rPr>
                <a:t>입력</a:t>
              </a:r>
              <a:endParaRPr lang="ko-KR" altLang="en-US" sz="1800">
                <a:solidFill>
                  <a:schemeClr val="bg1"/>
                </a:solidFill>
                <a:latin typeface="Noto Sans KR Black" panose="020B0200000000000000" pitchFamily="50" charset="-127"/>
                <a:ea typeface="Noto Sans KR Black" panose="020B0200000000000000" pitchFamily="50" charset="-127"/>
              </a:endParaRPr>
            </a:p>
          </xdr:txBody>
        </xdr:sp>
        <xdr:pic>
          <xdr:nvPicPr>
            <xdr:cNvPr id="85" name="그래픽 84" descr="데이터베이스 단색으로 채워진">
              <a:extLst>
                <a:ext uri="{FF2B5EF4-FFF2-40B4-BE49-F238E27FC236}">
                  <a16:creationId xmlns:a16="http://schemas.microsoft.com/office/drawing/2014/main" id="{497E79D1-772C-938D-5952-EE95E29EEEA7}"/>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436218" y="2566504"/>
              <a:ext cx="540000" cy="540000"/>
            </a:xfrm>
            <a:prstGeom prst="rect">
              <a:avLst/>
            </a:prstGeom>
          </xdr:spPr>
        </xdr:pic>
      </xdr:grpSp>
      <xdr:grpSp>
        <xdr:nvGrpSpPr>
          <xdr:cNvPr id="72" name="그룹 71">
            <a:hlinkClick xmlns:r="http://schemas.openxmlformats.org/officeDocument/2006/relationships" r:id="rId8"/>
            <a:extLst>
              <a:ext uri="{FF2B5EF4-FFF2-40B4-BE49-F238E27FC236}">
                <a16:creationId xmlns:a16="http://schemas.microsoft.com/office/drawing/2014/main" id="{6AD23185-E6DA-7AAC-B917-F3EEB11E2A9F}"/>
              </a:ext>
            </a:extLst>
          </xdr:cNvPr>
          <xdr:cNvGrpSpPr/>
        </xdr:nvGrpSpPr>
        <xdr:grpSpPr>
          <a:xfrm>
            <a:off x="436218" y="3244614"/>
            <a:ext cx="2372312" cy="550284"/>
            <a:chOff x="436218" y="3205921"/>
            <a:chExt cx="2372312" cy="546971"/>
          </a:xfrm>
        </xdr:grpSpPr>
        <xdr:sp macro="" textlink="">
          <xdr:nvSpPr>
            <xdr:cNvPr id="82" name="TextBox 81">
              <a:extLst>
                <a:ext uri="{FF2B5EF4-FFF2-40B4-BE49-F238E27FC236}">
                  <a16:creationId xmlns:a16="http://schemas.microsoft.com/office/drawing/2014/main" id="{A8A3728A-275B-0265-AC14-F2C4D4F0CC33}"/>
                </a:ext>
              </a:extLst>
            </xdr:cNvPr>
            <xdr:cNvSpPr txBox="1"/>
          </xdr:nvSpPr>
          <xdr:spPr>
            <a:xfrm>
              <a:off x="1008530" y="3226016"/>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경쟁상품입력</a:t>
              </a:r>
            </a:p>
          </xdr:txBody>
        </xdr:sp>
        <xdr:pic>
          <xdr:nvPicPr>
            <xdr:cNvPr id="83" name="그래픽 82" descr="대회 단색으로 채워진">
              <a:extLst>
                <a:ext uri="{FF2B5EF4-FFF2-40B4-BE49-F238E27FC236}">
                  <a16:creationId xmlns:a16="http://schemas.microsoft.com/office/drawing/2014/main" id="{F7EAA742-81AA-FB53-CA08-89EADE31CED3}"/>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436218" y="3205921"/>
              <a:ext cx="540000" cy="540000"/>
            </a:xfrm>
            <a:prstGeom prst="rect">
              <a:avLst/>
            </a:prstGeom>
          </xdr:spPr>
        </xdr:pic>
      </xdr:grpSp>
      <xdr:grpSp>
        <xdr:nvGrpSpPr>
          <xdr:cNvPr id="73" name="그룹 72">
            <a:hlinkClick xmlns:r="http://schemas.openxmlformats.org/officeDocument/2006/relationships" r:id="rId11"/>
            <a:extLst>
              <a:ext uri="{FF2B5EF4-FFF2-40B4-BE49-F238E27FC236}">
                <a16:creationId xmlns:a16="http://schemas.microsoft.com/office/drawing/2014/main" id="{9A0CA92E-5541-96FD-38CF-6CB785223DB6}"/>
              </a:ext>
            </a:extLst>
          </xdr:cNvPr>
          <xdr:cNvGrpSpPr/>
        </xdr:nvGrpSpPr>
        <xdr:grpSpPr>
          <a:xfrm>
            <a:off x="436218" y="3875465"/>
            <a:ext cx="2372312" cy="543313"/>
            <a:chOff x="436218" y="3845338"/>
            <a:chExt cx="2372312" cy="540000"/>
          </a:xfrm>
        </xdr:grpSpPr>
        <xdr:sp macro="" textlink="">
          <xdr:nvSpPr>
            <xdr:cNvPr id="80" name="TextBox 79">
              <a:extLst>
                <a:ext uri="{FF2B5EF4-FFF2-40B4-BE49-F238E27FC236}">
                  <a16:creationId xmlns:a16="http://schemas.microsoft.com/office/drawing/2014/main" id="{D68BCFBB-8B9E-1010-3D8D-3A4A155F8ADC}"/>
                </a:ext>
              </a:extLst>
            </xdr:cNvPr>
            <xdr:cNvSpPr txBox="1"/>
          </xdr:nvSpPr>
          <xdr:spPr>
            <a:xfrm>
              <a:off x="1008530" y="3851242"/>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업무일지</a:t>
              </a:r>
            </a:p>
          </xdr:txBody>
        </xdr:sp>
        <xdr:pic>
          <xdr:nvPicPr>
            <xdr:cNvPr id="81" name="그래픽 80" descr="월 단위 달력 단색으로 채워진">
              <a:extLst>
                <a:ext uri="{FF2B5EF4-FFF2-40B4-BE49-F238E27FC236}">
                  <a16:creationId xmlns:a16="http://schemas.microsoft.com/office/drawing/2014/main" id="{F0C4C30D-8E87-AF67-7584-6327536015EB}"/>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436218" y="3845338"/>
              <a:ext cx="540000" cy="540000"/>
            </a:xfrm>
            <a:prstGeom prst="rect">
              <a:avLst/>
            </a:prstGeom>
          </xdr:spPr>
        </xdr:pic>
      </xdr:grpSp>
      <xdr:grpSp>
        <xdr:nvGrpSpPr>
          <xdr:cNvPr id="74" name="그룹 73">
            <a:hlinkClick xmlns:r="http://schemas.openxmlformats.org/officeDocument/2006/relationships" r:id="rId14"/>
            <a:extLst>
              <a:ext uri="{FF2B5EF4-FFF2-40B4-BE49-F238E27FC236}">
                <a16:creationId xmlns:a16="http://schemas.microsoft.com/office/drawing/2014/main" id="{86B0900A-61E7-B473-FFE5-7C92B9ABCE8F}"/>
              </a:ext>
            </a:extLst>
          </xdr:cNvPr>
          <xdr:cNvGrpSpPr/>
        </xdr:nvGrpSpPr>
        <xdr:grpSpPr>
          <a:xfrm>
            <a:off x="436218" y="4500450"/>
            <a:ext cx="2372312" cy="551600"/>
            <a:chOff x="436218" y="4476468"/>
            <a:chExt cx="2372312" cy="548287"/>
          </a:xfrm>
        </xdr:grpSpPr>
        <xdr:sp macro="" textlink="">
          <xdr:nvSpPr>
            <xdr:cNvPr id="78" name="TextBox 77">
              <a:extLst>
                <a:ext uri="{FF2B5EF4-FFF2-40B4-BE49-F238E27FC236}">
                  <a16:creationId xmlns:a16="http://schemas.microsoft.com/office/drawing/2014/main" id="{E2CF9FFD-0747-D5D9-386B-A73BAD4EC740}"/>
                </a:ext>
              </a:extLst>
            </xdr:cNvPr>
            <xdr:cNvSpPr txBox="1"/>
          </xdr:nvSpPr>
          <xdr:spPr>
            <a:xfrm>
              <a:off x="1008530" y="4476468"/>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상품관리</a:t>
              </a:r>
            </a:p>
          </xdr:txBody>
        </xdr:sp>
        <xdr:pic>
          <xdr:nvPicPr>
            <xdr:cNvPr id="79" name="그래픽 78" descr="재고 단색으로 채워진">
              <a:extLst>
                <a:ext uri="{FF2B5EF4-FFF2-40B4-BE49-F238E27FC236}">
                  <a16:creationId xmlns:a16="http://schemas.microsoft.com/office/drawing/2014/main" id="{86E03C04-1BD0-C159-A445-8690A5A19866}"/>
                </a:ext>
              </a:extLst>
            </xdr:cNvPr>
            <xdr:cNvPicPr>
              <a:picLocks noChangeAspect="1"/>
            </xdr:cNvPicPr>
          </xdr:nvPicPr>
          <xdr:blipFill>
            <a:blip xmlns:r="http://schemas.openxmlformats.org/officeDocument/2006/relationships" r:embed="rId15">
              <a:extLst>
                <a:ext uri="{96DAC541-7B7A-43D3-8B79-37D633B846F1}">
                  <asvg:svgBlip xmlns:asvg="http://schemas.microsoft.com/office/drawing/2016/SVG/main" r:embed="rId16"/>
                </a:ext>
              </a:extLst>
            </a:blip>
            <a:stretch>
              <a:fillRect/>
            </a:stretch>
          </xdr:blipFill>
          <xdr:spPr>
            <a:xfrm>
              <a:off x="436218" y="4484755"/>
              <a:ext cx="540000" cy="540000"/>
            </a:xfrm>
            <a:prstGeom prst="rect">
              <a:avLst/>
            </a:prstGeom>
          </xdr:spPr>
        </xdr:pic>
      </xdr:grpSp>
      <xdr:grpSp>
        <xdr:nvGrpSpPr>
          <xdr:cNvPr id="75" name="그룹 74">
            <a:hlinkClick xmlns:r="http://schemas.openxmlformats.org/officeDocument/2006/relationships" r:id="rId17"/>
            <a:extLst>
              <a:ext uri="{FF2B5EF4-FFF2-40B4-BE49-F238E27FC236}">
                <a16:creationId xmlns:a16="http://schemas.microsoft.com/office/drawing/2014/main" id="{BADA86AF-A53B-3DD5-4EE1-BDD0B4AA10B5}"/>
              </a:ext>
            </a:extLst>
          </xdr:cNvPr>
          <xdr:cNvGrpSpPr/>
        </xdr:nvGrpSpPr>
        <xdr:grpSpPr>
          <a:xfrm>
            <a:off x="436218" y="5132617"/>
            <a:ext cx="2372312" cy="566895"/>
            <a:chOff x="436218" y="5101695"/>
            <a:chExt cx="2372312" cy="562478"/>
          </a:xfrm>
        </xdr:grpSpPr>
        <xdr:sp macro="" textlink="">
          <xdr:nvSpPr>
            <xdr:cNvPr id="76" name="TextBox 75">
              <a:extLst>
                <a:ext uri="{FF2B5EF4-FFF2-40B4-BE49-F238E27FC236}">
                  <a16:creationId xmlns:a16="http://schemas.microsoft.com/office/drawing/2014/main" id="{DD31851F-7007-FBF4-AC3F-A588FD41AAA2}"/>
                </a:ext>
              </a:extLst>
            </xdr:cNvPr>
            <xdr:cNvSpPr txBox="1"/>
          </xdr:nvSpPr>
          <xdr:spPr>
            <a:xfrm>
              <a:off x="1008530" y="5101695"/>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예산 관리</a:t>
              </a:r>
            </a:p>
          </xdr:txBody>
        </xdr:sp>
        <xdr:pic>
          <xdr:nvPicPr>
            <xdr:cNvPr id="77" name="그래픽 76" descr="동전 윤곽선">
              <a:extLst>
                <a:ext uri="{FF2B5EF4-FFF2-40B4-BE49-F238E27FC236}">
                  <a16:creationId xmlns:a16="http://schemas.microsoft.com/office/drawing/2014/main" id="{2EF010C6-3D86-C980-19B3-928095747D7A}"/>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a:off x="436218" y="5124173"/>
              <a:ext cx="540000" cy="540000"/>
            </a:xfrm>
            <a:prstGeom prst="rect">
              <a:avLst/>
            </a:prstGeom>
          </xdr:spPr>
        </xdr:pic>
      </xdr:grpSp>
    </xdr:grpSp>
    <xdr:clientData/>
  </xdr:twoCellAnchor>
  <xdr:twoCellAnchor editAs="oneCell">
    <xdr:from>
      <xdr:col>2</xdr:col>
      <xdr:colOff>23091</xdr:colOff>
      <xdr:row>0</xdr:row>
      <xdr:rowOff>34636</xdr:rowOff>
    </xdr:from>
    <xdr:to>
      <xdr:col>9</xdr:col>
      <xdr:colOff>244580</xdr:colOff>
      <xdr:row>8</xdr:row>
      <xdr:rowOff>171134</xdr:rowOff>
    </xdr:to>
    <xdr:grpSp>
      <xdr:nvGrpSpPr>
        <xdr:cNvPr id="2" name="그룹 1">
          <a:extLst>
            <a:ext uri="{FF2B5EF4-FFF2-40B4-BE49-F238E27FC236}">
              <a16:creationId xmlns:a16="http://schemas.microsoft.com/office/drawing/2014/main" id="{8A70DD57-6E5F-4BEC-893F-2D164B3BF31C}"/>
            </a:ext>
          </a:extLst>
        </xdr:cNvPr>
        <xdr:cNvGrpSpPr/>
      </xdr:nvGrpSpPr>
      <xdr:grpSpPr>
        <a:xfrm>
          <a:off x="3564150" y="34636"/>
          <a:ext cx="6283871" cy="1570851"/>
          <a:chOff x="3536950" y="28016"/>
          <a:chExt cx="6274482" cy="1521953"/>
        </a:xfrm>
      </xdr:grpSpPr>
      <xdr:sp macro="" textlink="">
        <xdr:nvSpPr>
          <xdr:cNvPr id="3" name="사각형: 둥근 모서리 2">
            <a:extLst>
              <a:ext uri="{FF2B5EF4-FFF2-40B4-BE49-F238E27FC236}">
                <a16:creationId xmlns:a16="http://schemas.microsoft.com/office/drawing/2014/main" id="{132729D9-F649-CDAC-484B-A94FCD20CD12}"/>
              </a:ext>
            </a:extLst>
          </xdr:cNvPr>
          <xdr:cNvSpPr/>
        </xdr:nvSpPr>
        <xdr:spPr>
          <a:xfrm>
            <a:off x="3536950" y="177800"/>
            <a:ext cx="1935842" cy="1090284"/>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4" name="그림 3">
            <a:hlinkClick xmlns:r="http://schemas.openxmlformats.org/officeDocument/2006/relationships" r:id="rId20"/>
            <a:extLst>
              <a:ext uri="{FF2B5EF4-FFF2-40B4-BE49-F238E27FC236}">
                <a16:creationId xmlns:a16="http://schemas.microsoft.com/office/drawing/2014/main" id="{22E6C9C7-6399-26D9-2751-76D30B931CE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3668672" y="543169"/>
            <a:ext cx="1672397" cy="359546"/>
          </a:xfrm>
          <a:prstGeom prst="rect">
            <a:avLst/>
          </a:prstGeom>
        </xdr:spPr>
      </xdr:pic>
      <xdr:grpSp>
        <xdr:nvGrpSpPr>
          <xdr:cNvPr id="5" name="그룹 4">
            <a:extLst>
              <a:ext uri="{FF2B5EF4-FFF2-40B4-BE49-F238E27FC236}">
                <a16:creationId xmlns:a16="http://schemas.microsoft.com/office/drawing/2014/main" id="{5B249BB5-AB51-D3A1-3A78-250FB249C8C0}"/>
              </a:ext>
            </a:extLst>
          </xdr:cNvPr>
          <xdr:cNvGrpSpPr/>
        </xdr:nvGrpSpPr>
        <xdr:grpSpPr>
          <a:xfrm>
            <a:off x="5706952" y="177800"/>
            <a:ext cx="1935015" cy="1090629"/>
            <a:chOff x="5690662" y="179294"/>
            <a:chExt cx="1934268" cy="1099594"/>
          </a:xfrm>
        </xdr:grpSpPr>
        <xdr:sp macro="" textlink="">
          <xdr:nvSpPr>
            <xdr:cNvPr id="9" name="사각형: 둥근 모서리 8">
              <a:extLst>
                <a:ext uri="{FF2B5EF4-FFF2-40B4-BE49-F238E27FC236}">
                  <a16:creationId xmlns:a16="http://schemas.microsoft.com/office/drawing/2014/main" id="{CCB6050E-5278-ACC0-EB3A-81CAE365BA28}"/>
                </a:ext>
              </a:extLst>
            </xdr:cNvPr>
            <xdr:cNvSpPr/>
          </xdr:nvSpPr>
          <xdr:spPr>
            <a:xfrm>
              <a:off x="5690662" y="179294"/>
              <a:ext cx="1934268" cy="1099594"/>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10" name="그림 9">
              <a:hlinkClick xmlns:r="http://schemas.openxmlformats.org/officeDocument/2006/relationships" r:id="rId22"/>
              <a:extLst>
                <a:ext uri="{FF2B5EF4-FFF2-40B4-BE49-F238E27FC236}">
                  <a16:creationId xmlns:a16="http://schemas.microsoft.com/office/drawing/2014/main" id="{E2C13E9B-C0A7-6485-96A4-29F011682E7F}"/>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5775246" y="260015"/>
              <a:ext cx="1765101" cy="938152"/>
            </a:xfrm>
            <a:prstGeom prst="rect">
              <a:avLst/>
            </a:prstGeom>
          </xdr:spPr>
        </xdr:pic>
      </xdr:grpSp>
      <xdr:grpSp>
        <xdr:nvGrpSpPr>
          <xdr:cNvPr id="6" name="그룹 5">
            <a:extLst>
              <a:ext uri="{FF2B5EF4-FFF2-40B4-BE49-F238E27FC236}">
                <a16:creationId xmlns:a16="http://schemas.microsoft.com/office/drawing/2014/main" id="{D60B4E64-5A05-F08C-1463-02C33B65A6EA}"/>
              </a:ext>
            </a:extLst>
          </xdr:cNvPr>
          <xdr:cNvGrpSpPr/>
        </xdr:nvGrpSpPr>
        <xdr:grpSpPr>
          <a:xfrm>
            <a:off x="7876126" y="28016"/>
            <a:ext cx="1935306" cy="1521953"/>
            <a:chOff x="9144259" y="67236"/>
            <a:chExt cx="1936800" cy="1533906"/>
          </a:xfrm>
        </xdr:grpSpPr>
        <xdr:sp macro="" textlink="">
          <xdr:nvSpPr>
            <xdr:cNvPr id="7" name="사각형: 둥근 모서리 6">
              <a:hlinkClick xmlns:r="http://schemas.openxmlformats.org/officeDocument/2006/relationships" r:id="rId24"/>
              <a:extLst>
                <a:ext uri="{FF2B5EF4-FFF2-40B4-BE49-F238E27FC236}">
                  <a16:creationId xmlns:a16="http://schemas.microsoft.com/office/drawing/2014/main" id="{25115DD2-F138-90F1-5683-BBB6D889B11E}"/>
                </a:ext>
              </a:extLst>
            </xdr:cNvPr>
            <xdr:cNvSpPr/>
          </xdr:nvSpPr>
          <xdr:spPr>
            <a:xfrm>
              <a:off x="9144259" y="224208"/>
              <a:ext cx="1936800" cy="1098000"/>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8" name="그림 7">
              <a:hlinkClick xmlns:r="http://schemas.openxmlformats.org/officeDocument/2006/relationships" r:id="rId24"/>
              <a:extLst>
                <a:ext uri="{FF2B5EF4-FFF2-40B4-BE49-F238E27FC236}">
                  <a16:creationId xmlns:a16="http://schemas.microsoft.com/office/drawing/2014/main" id="{56B99B0E-E701-DE42-319E-A6736BEF27AA}"/>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9313131" y="67236"/>
              <a:ext cx="1599057" cy="1533906"/>
            </a:xfrm>
            <a:prstGeom prst="rect">
              <a:avLst/>
            </a:prstGeom>
          </xdr:spPr>
        </xdr:pic>
      </xdr:grpSp>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285750</xdr:colOff>
      <xdr:row>1</xdr:row>
      <xdr:rowOff>50800</xdr:rowOff>
    </xdr:from>
    <xdr:to>
      <xdr:col>0</xdr:col>
      <xdr:colOff>3193166</xdr:colOff>
      <xdr:row>27</xdr:row>
      <xdr:rowOff>12328</xdr:rowOff>
    </xdr:to>
    <xdr:grpSp>
      <xdr:nvGrpSpPr>
        <xdr:cNvPr id="24" name="그룹 23">
          <a:extLst>
            <a:ext uri="{FF2B5EF4-FFF2-40B4-BE49-F238E27FC236}">
              <a16:creationId xmlns:a16="http://schemas.microsoft.com/office/drawing/2014/main" id="{0A574593-2BB0-49AD-8A23-A2ECAFEDAF3C}"/>
            </a:ext>
          </a:extLst>
        </xdr:cNvPr>
        <xdr:cNvGrpSpPr/>
      </xdr:nvGrpSpPr>
      <xdr:grpSpPr>
        <a:xfrm>
          <a:off x="285750" y="230094"/>
          <a:ext cx="2907416" cy="5093822"/>
          <a:chOff x="436218" y="505690"/>
          <a:chExt cx="2904241" cy="5193822"/>
        </a:xfrm>
      </xdr:grpSpPr>
      <xdr:grpSp>
        <xdr:nvGrpSpPr>
          <xdr:cNvPr id="25" name="그룹 24">
            <a:extLst>
              <a:ext uri="{FF2B5EF4-FFF2-40B4-BE49-F238E27FC236}">
                <a16:creationId xmlns:a16="http://schemas.microsoft.com/office/drawing/2014/main" id="{6DF946DD-9838-B389-4FD8-4E14020B5E1D}"/>
              </a:ext>
            </a:extLst>
          </xdr:cNvPr>
          <xdr:cNvGrpSpPr/>
        </xdr:nvGrpSpPr>
        <xdr:grpSpPr>
          <a:xfrm>
            <a:off x="460459" y="505690"/>
            <a:ext cx="2880000" cy="1043709"/>
            <a:chOff x="460459" y="503481"/>
            <a:chExt cx="2880000" cy="1037083"/>
          </a:xfrm>
        </xdr:grpSpPr>
        <xdr:pic>
          <xdr:nvPicPr>
            <xdr:cNvPr id="44" name="그림 43">
              <a:extLst>
                <a:ext uri="{FF2B5EF4-FFF2-40B4-BE49-F238E27FC236}">
                  <a16:creationId xmlns:a16="http://schemas.microsoft.com/office/drawing/2014/main" id="{7B27E2BA-91BE-5BD9-8670-9B09A03E361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7273" y="503481"/>
              <a:ext cx="2257442" cy="518546"/>
            </a:xfrm>
            <a:prstGeom prst="rect">
              <a:avLst/>
            </a:prstGeom>
          </xdr:spPr>
        </xdr:pic>
        <xdr:sp macro="" textlink="">
          <xdr:nvSpPr>
            <xdr:cNvPr id="45" name="TextBox 44">
              <a:extLst>
                <a:ext uri="{FF2B5EF4-FFF2-40B4-BE49-F238E27FC236}">
                  <a16:creationId xmlns:a16="http://schemas.microsoft.com/office/drawing/2014/main" id="{E10F61F4-BAFE-3FDD-C132-D18EA34F8DC0}"/>
                </a:ext>
              </a:extLst>
            </xdr:cNvPr>
            <xdr:cNvSpPr txBox="1"/>
          </xdr:nvSpPr>
          <xdr:spPr>
            <a:xfrm>
              <a:off x="460459" y="978557"/>
              <a:ext cx="2880000" cy="5620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ko-KR" altLang="ko-KR" sz="2400">
                  <a:solidFill>
                    <a:schemeClr val="bg1"/>
                  </a:solidFill>
                  <a:effectLst/>
                  <a:latin typeface="Noto Sans KR Black" panose="020B0200000000000000" pitchFamily="50" charset="-127"/>
                  <a:ea typeface="Noto Sans KR Black" panose="020B0200000000000000" pitchFamily="50" charset="-127"/>
                  <a:cs typeface="+mn-cs"/>
                </a:rPr>
                <a:t>셀 러 관 제 시 스 템</a:t>
              </a:r>
              <a:endParaRPr lang="ko-KR" altLang="ko-KR" sz="4800">
                <a:solidFill>
                  <a:schemeClr val="bg1"/>
                </a:solidFill>
                <a:effectLst/>
                <a:latin typeface="Noto Sans KR Black" panose="020B0200000000000000" pitchFamily="50" charset="-127"/>
                <a:ea typeface="Noto Sans KR Black" panose="020B0200000000000000" pitchFamily="50" charset="-127"/>
              </a:endParaRPr>
            </a:p>
          </xdr:txBody>
        </xdr:sp>
      </xdr:grpSp>
      <xdr:grpSp>
        <xdr:nvGrpSpPr>
          <xdr:cNvPr id="26" name="그룹 25">
            <a:hlinkClick xmlns:r="http://schemas.openxmlformats.org/officeDocument/2006/relationships" r:id="rId2"/>
            <a:extLst>
              <a:ext uri="{FF2B5EF4-FFF2-40B4-BE49-F238E27FC236}">
                <a16:creationId xmlns:a16="http://schemas.microsoft.com/office/drawing/2014/main" id="{9CB80A1A-F515-7717-DC8C-901658D85F9C}"/>
              </a:ext>
            </a:extLst>
          </xdr:cNvPr>
          <xdr:cNvGrpSpPr/>
        </xdr:nvGrpSpPr>
        <xdr:grpSpPr>
          <a:xfrm>
            <a:off x="436218" y="1938130"/>
            <a:ext cx="2372312" cy="579771"/>
            <a:chOff x="436218" y="1927087"/>
            <a:chExt cx="2372312" cy="575353"/>
          </a:xfrm>
        </xdr:grpSpPr>
        <xdr:sp macro="" textlink="">
          <xdr:nvSpPr>
            <xdr:cNvPr id="42" name="TextBox 41">
              <a:extLst>
                <a:ext uri="{FF2B5EF4-FFF2-40B4-BE49-F238E27FC236}">
                  <a16:creationId xmlns:a16="http://schemas.microsoft.com/office/drawing/2014/main" id="{4225B694-A377-9ADE-10FC-05A0C57827C3}"/>
                </a:ext>
              </a:extLst>
            </xdr:cNvPr>
            <xdr:cNvSpPr txBox="1"/>
          </xdr:nvSpPr>
          <xdr:spPr>
            <a:xfrm>
              <a:off x="1008530" y="1975564"/>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대  시  보  드</a:t>
              </a:r>
            </a:p>
          </xdr:txBody>
        </xdr:sp>
        <xdr:pic>
          <xdr:nvPicPr>
            <xdr:cNvPr id="43" name="그래픽 42" descr="가로 막대형 차트 단색으로 채워진">
              <a:extLst>
                <a:ext uri="{FF2B5EF4-FFF2-40B4-BE49-F238E27FC236}">
                  <a16:creationId xmlns:a16="http://schemas.microsoft.com/office/drawing/2014/main" id="{92A29367-B52E-C8BA-5C06-063D9AD2D352}"/>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436218" y="1927087"/>
              <a:ext cx="540000" cy="540000"/>
            </a:xfrm>
            <a:prstGeom prst="rect">
              <a:avLst/>
            </a:prstGeom>
          </xdr:spPr>
        </xdr:pic>
      </xdr:grpSp>
      <xdr:grpSp>
        <xdr:nvGrpSpPr>
          <xdr:cNvPr id="27" name="그룹 26">
            <a:hlinkClick xmlns:r="http://schemas.openxmlformats.org/officeDocument/2006/relationships" r:id="rId5"/>
            <a:extLst>
              <a:ext uri="{FF2B5EF4-FFF2-40B4-BE49-F238E27FC236}">
                <a16:creationId xmlns:a16="http://schemas.microsoft.com/office/drawing/2014/main" id="{26436D5A-418E-D8B5-C720-6A12AF98D6AF}"/>
              </a:ext>
            </a:extLst>
          </xdr:cNvPr>
          <xdr:cNvGrpSpPr/>
        </xdr:nvGrpSpPr>
        <xdr:grpSpPr>
          <a:xfrm>
            <a:off x="436218" y="2598468"/>
            <a:ext cx="2372312" cy="564475"/>
            <a:chOff x="436218" y="2566504"/>
            <a:chExt cx="2372312" cy="561162"/>
          </a:xfrm>
        </xdr:grpSpPr>
        <xdr:sp macro="" textlink="">
          <xdr:nvSpPr>
            <xdr:cNvPr id="40" name="TextBox 39">
              <a:extLst>
                <a:ext uri="{FF2B5EF4-FFF2-40B4-BE49-F238E27FC236}">
                  <a16:creationId xmlns:a16="http://schemas.microsoft.com/office/drawing/2014/main" id="{3C0100DE-AE1C-3AC1-AF7D-C588CB6A75FA}"/>
                </a:ext>
              </a:extLst>
            </xdr:cNvPr>
            <xdr:cNvSpPr txBox="1"/>
          </xdr:nvSpPr>
          <xdr:spPr>
            <a:xfrm>
              <a:off x="1008530" y="2600790"/>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일</a:t>
              </a:r>
              <a:r>
                <a:rPr lang="ko-KR" altLang="en-US" sz="1800" baseline="0">
                  <a:solidFill>
                    <a:schemeClr val="bg1"/>
                  </a:solidFill>
                  <a:latin typeface="Noto Sans KR Black" panose="020B0200000000000000" pitchFamily="50" charset="-127"/>
                  <a:ea typeface="Noto Sans KR Black" panose="020B0200000000000000" pitchFamily="50" charset="-127"/>
                </a:rPr>
                <a:t>일</a:t>
              </a:r>
              <a:r>
                <a:rPr lang="en-US" altLang="ko-KR" sz="1800" baseline="0">
                  <a:solidFill>
                    <a:schemeClr val="bg1"/>
                  </a:solidFill>
                  <a:latin typeface="Noto Sans KR Black" panose="020B0200000000000000" pitchFamily="50" charset="-127"/>
                  <a:ea typeface="Noto Sans KR Black" panose="020B0200000000000000" pitchFamily="50" charset="-127"/>
                </a:rPr>
                <a:t>DB</a:t>
              </a:r>
              <a:r>
                <a:rPr lang="ko-KR" altLang="en-US" sz="1800" baseline="0">
                  <a:solidFill>
                    <a:schemeClr val="bg1"/>
                  </a:solidFill>
                  <a:latin typeface="Noto Sans KR Black" panose="020B0200000000000000" pitchFamily="50" charset="-127"/>
                  <a:ea typeface="Noto Sans KR Black" panose="020B0200000000000000" pitchFamily="50" charset="-127"/>
                </a:rPr>
                <a:t>입력</a:t>
              </a:r>
              <a:endParaRPr lang="ko-KR" altLang="en-US" sz="1800">
                <a:solidFill>
                  <a:schemeClr val="bg1"/>
                </a:solidFill>
                <a:latin typeface="Noto Sans KR Black" panose="020B0200000000000000" pitchFamily="50" charset="-127"/>
                <a:ea typeface="Noto Sans KR Black" panose="020B0200000000000000" pitchFamily="50" charset="-127"/>
              </a:endParaRPr>
            </a:p>
          </xdr:txBody>
        </xdr:sp>
        <xdr:pic>
          <xdr:nvPicPr>
            <xdr:cNvPr id="41" name="그래픽 40" descr="데이터베이스 단색으로 채워진">
              <a:extLst>
                <a:ext uri="{FF2B5EF4-FFF2-40B4-BE49-F238E27FC236}">
                  <a16:creationId xmlns:a16="http://schemas.microsoft.com/office/drawing/2014/main" id="{A1D5E508-A67D-E18F-E1F3-98F773636497}"/>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436218" y="2566504"/>
              <a:ext cx="540000" cy="540000"/>
            </a:xfrm>
            <a:prstGeom prst="rect">
              <a:avLst/>
            </a:prstGeom>
          </xdr:spPr>
        </xdr:pic>
      </xdr:grpSp>
      <xdr:grpSp>
        <xdr:nvGrpSpPr>
          <xdr:cNvPr id="28" name="그룹 27">
            <a:hlinkClick xmlns:r="http://schemas.openxmlformats.org/officeDocument/2006/relationships" r:id="rId8"/>
            <a:extLst>
              <a:ext uri="{FF2B5EF4-FFF2-40B4-BE49-F238E27FC236}">
                <a16:creationId xmlns:a16="http://schemas.microsoft.com/office/drawing/2014/main" id="{FD016A80-2D33-A954-9829-B70ED75DCF3F}"/>
              </a:ext>
            </a:extLst>
          </xdr:cNvPr>
          <xdr:cNvGrpSpPr/>
        </xdr:nvGrpSpPr>
        <xdr:grpSpPr>
          <a:xfrm>
            <a:off x="436218" y="3244614"/>
            <a:ext cx="2372312" cy="550284"/>
            <a:chOff x="436218" y="3205921"/>
            <a:chExt cx="2372312" cy="546971"/>
          </a:xfrm>
        </xdr:grpSpPr>
        <xdr:sp macro="" textlink="">
          <xdr:nvSpPr>
            <xdr:cNvPr id="38" name="TextBox 37">
              <a:extLst>
                <a:ext uri="{FF2B5EF4-FFF2-40B4-BE49-F238E27FC236}">
                  <a16:creationId xmlns:a16="http://schemas.microsoft.com/office/drawing/2014/main" id="{19BFC269-6061-450A-2C4D-55E52F768429}"/>
                </a:ext>
              </a:extLst>
            </xdr:cNvPr>
            <xdr:cNvSpPr txBox="1"/>
          </xdr:nvSpPr>
          <xdr:spPr>
            <a:xfrm>
              <a:off x="1008530" y="3226016"/>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경쟁상품입력</a:t>
              </a:r>
            </a:p>
          </xdr:txBody>
        </xdr:sp>
        <xdr:pic>
          <xdr:nvPicPr>
            <xdr:cNvPr id="39" name="그래픽 38" descr="대회 단색으로 채워진">
              <a:extLst>
                <a:ext uri="{FF2B5EF4-FFF2-40B4-BE49-F238E27FC236}">
                  <a16:creationId xmlns:a16="http://schemas.microsoft.com/office/drawing/2014/main" id="{18DE1193-FA52-C244-6427-3E1297905D3E}"/>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436218" y="3205921"/>
              <a:ext cx="540000" cy="540000"/>
            </a:xfrm>
            <a:prstGeom prst="rect">
              <a:avLst/>
            </a:prstGeom>
          </xdr:spPr>
        </xdr:pic>
      </xdr:grpSp>
      <xdr:grpSp>
        <xdr:nvGrpSpPr>
          <xdr:cNvPr id="29" name="그룹 28">
            <a:hlinkClick xmlns:r="http://schemas.openxmlformats.org/officeDocument/2006/relationships" r:id="rId11"/>
            <a:extLst>
              <a:ext uri="{FF2B5EF4-FFF2-40B4-BE49-F238E27FC236}">
                <a16:creationId xmlns:a16="http://schemas.microsoft.com/office/drawing/2014/main" id="{F6C55E2E-1434-F1E5-3F3D-6AB5FF7C52A8}"/>
              </a:ext>
            </a:extLst>
          </xdr:cNvPr>
          <xdr:cNvGrpSpPr/>
        </xdr:nvGrpSpPr>
        <xdr:grpSpPr>
          <a:xfrm>
            <a:off x="436218" y="3875465"/>
            <a:ext cx="2372312" cy="543313"/>
            <a:chOff x="436218" y="3845338"/>
            <a:chExt cx="2372312" cy="540000"/>
          </a:xfrm>
        </xdr:grpSpPr>
        <xdr:sp macro="" textlink="">
          <xdr:nvSpPr>
            <xdr:cNvPr id="36" name="TextBox 35">
              <a:extLst>
                <a:ext uri="{FF2B5EF4-FFF2-40B4-BE49-F238E27FC236}">
                  <a16:creationId xmlns:a16="http://schemas.microsoft.com/office/drawing/2014/main" id="{04AD821A-CFF4-9694-9631-03BA05672C00}"/>
                </a:ext>
              </a:extLst>
            </xdr:cNvPr>
            <xdr:cNvSpPr txBox="1"/>
          </xdr:nvSpPr>
          <xdr:spPr>
            <a:xfrm>
              <a:off x="1008530" y="3851242"/>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업무일지</a:t>
              </a:r>
            </a:p>
          </xdr:txBody>
        </xdr:sp>
        <xdr:pic>
          <xdr:nvPicPr>
            <xdr:cNvPr id="37" name="그래픽 36" descr="월 단위 달력 단색으로 채워진">
              <a:extLst>
                <a:ext uri="{FF2B5EF4-FFF2-40B4-BE49-F238E27FC236}">
                  <a16:creationId xmlns:a16="http://schemas.microsoft.com/office/drawing/2014/main" id="{E9D47A42-64AB-CA16-D977-D0C74BE5B73C}"/>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436218" y="3845338"/>
              <a:ext cx="540000" cy="540000"/>
            </a:xfrm>
            <a:prstGeom prst="rect">
              <a:avLst/>
            </a:prstGeom>
          </xdr:spPr>
        </xdr:pic>
      </xdr:grpSp>
      <xdr:grpSp>
        <xdr:nvGrpSpPr>
          <xdr:cNvPr id="30" name="그룹 29">
            <a:hlinkClick xmlns:r="http://schemas.openxmlformats.org/officeDocument/2006/relationships" r:id="rId14"/>
            <a:extLst>
              <a:ext uri="{FF2B5EF4-FFF2-40B4-BE49-F238E27FC236}">
                <a16:creationId xmlns:a16="http://schemas.microsoft.com/office/drawing/2014/main" id="{8352B5F0-8464-D078-F4B1-2A4EA68AFDBD}"/>
              </a:ext>
            </a:extLst>
          </xdr:cNvPr>
          <xdr:cNvGrpSpPr/>
        </xdr:nvGrpSpPr>
        <xdr:grpSpPr>
          <a:xfrm>
            <a:off x="436218" y="4500450"/>
            <a:ext cx="2372312" cy="551600"/>
            <a:chOff x="436218" y="4476468"/>
            <a:chExt cx="2372312" cy="548287"/>
          </a:xfrm>
        </xdr:grpSpPr>
        <xdr:sp macro="" textlink="">
          <xdr:nvSpPr>
            <xdr:cNvPr id="34" name="TextBox 33">
              <a:extLst>
                <a:ext uri="{FF2B5EF4-FFF2-40B4-BE49-F238E27FC236}">
                  <a16:creationId xmlns:a16="http://schemas.microsoft.com/office/drawing/2014/main" id="{57A768B5-CDC5-C006-43CB-33EF24F71D40}"/>
                </a:ext>
              </a:extLst>
            </xdr:cNvPr>
            <xdr:cNvSpPr txBox="1"/>
          </xdr:nvSpPr>
          <xdr:spPr>
            <a:xfrm>
              <a:off x="1008530" y="4476468"/>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상품관리</a:t>
              </a:r>
            </a:p>
          </xdr:txBody>
        </xdr:sp>
        <xdr:pic>
          <xdr:nvPicPr>
            <xdr:cNvPr id="35" name="그래픽 34" descr="재고 단색으로 채워진">
              <a:extLst>
                <a:ext uri="{FF2B5EF4-FFF2-40B4-BE49-F238E27FC236}">
                  <a16:creationId xmlns:a16="http://schemas.microsoft.com/office/drawing/2014/main" id="{B65CEB4F-39D4-40B9-63EB-F749423B9331}"/>
                </a:ext>
              </a:extLst>
            </xdr:cNvPr>
            <xdr:cNvPicPr>
              <a:picLocks noChangeAspect="1"/>
            </xdr:cNvPicPr>
          </xdr:nvPicPr>
          <xdr:blipFill>
            <a:blip xmlns:r="http://schemas.openxmlformats.org/officeDocument/2006/relationships" r:embed="rId15">
              <a:extLst>
                <a:ext uri="{96DAC541-7B7A-43D3-8B79-37D633B846F1}">
                  <asvg:svgBlip xmlns:asvg="http://schemas.microsoft.com/office/drawing/2016/SVG/main" r:embed="rId16"/>
                </a:ext>
              </a:extLst>
            </a:blip>
            <a:stretch>
              <a:fillRect/>
            </a:stretch>
          </xdr:blipFill>
          <xdr:spPr>
            <a:xfrm>
              <a:off x="436218" y="4484755"/>
              <a:ext cx="540000" cy="540000"/>
            </a:xfrm>
            <a:prstGeom prst="rect">
              <a:avLst/>
            </a:prstGeom>
          </xdr:spPr>
        </xdr:pic>
      </xdr:grpSp>
      <xdr:grpSp>
        <xdr:nvGrpSpPr>
          <xdr:cNvPr id="31" name="그룹 30">
            <a:hlinkClick xmlns:r="http://schemas.openxmlformats.org/officeDocument/2006/relationships" r:id="rId17"/>
            <a:extLst>
              <a:ext uri="{FF2B5EF4-FFF2-40B4-BE49-F238E27FC236}">
                <a16:creationId xmlns:a16="http://schemas.microsoft.com/office/drawing/2014/main" id="{CB3B2161-6FB6-98CF-A1BF-C8710F3209BA}"/>
              </a:ext>
            </a:extLst>
          </xdr:cNvPr>
          <xdr:cNvGrpSpPr/>
        </xdr:nvGrpSpPr>
        <xdr:grpSpPr>
          <a:xfrm>
            <a:off x="436218" y="5132617"/>
            <a:ext cx="2372312" cy="566895"/>
            <a:chOff x="436218" y="5101695"/>
            <a:chExt cx="2372312" cy="562478"/>
          </a:xfrm>
        </xdr:grpSpPr>
        <xdr:sp macro="" textlink="">
          <xdr:nvSpPr>
            <xdr:cNvPr id="32" name="TextBox 31">
              <a:extLst>
                <a:ext uri="{FF2B5EF4-FFF2-40B4-BE49-F238E27FC236}">
                  <a16:creationId xmlns:a16="http://schemas.microsoft.com/office/drawing/2014/main" id="{CB022B5D-CEC1-86FC-F512-2224F7DA01FE}"/>
                </a:ext>
              </a:extLst>
            </xdr:cNvPr>
            <xdr:cNvSpPr txBox="1"/>
          </xdr:nvSpPr>
          <xdr:spPr>
            <a:xfrm>
              <a:off x="1008530" y="5101695"/>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예산 관리</a:t>
              </a:r>
            </a:p>
          </xdr:txBody>
        </xdr:sp>
        <xdr:pic>
          <xdr:nvPicPr>
            <xdr:cNvPr id="33" name="그래픽 32" descr="동전 윤곽선">
              <a:extLst>
                <a:ext uri="{FF2B5EF4-FFF2-40B4-BE49-F238E27FC236}">
                  <a16:creationId xmlns:a16="http://schemas.microsoft.com/office/drawing/2014/main" id="{0FE7AF47-7C0E-52A0-9CBC-23DBA91C9CCE}"/>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a:off x="436218" y="5124173"/>
              <a:ext cx="540000" cy="540000"/>
            </a:xfrm>
            <a:prstGeom prst="rect">
              <a:avLst/>
            </a:prstGeom>
          </xdr:spPr>
        </xdr:pic>
      </xdr:grpSp>
    </xdr:grpSp>
    <xdr:clientData/>
  </xdr:twoCellAnchor>
  <xdr:twoCellAnchor editAs="oneCell">
    <xdr:from>
      <xdr:col>2</xdr:col>
      <xdr:colOff>9071</xdr:colOff>
      <xdr:row>0</xdr:row>
      <xdr:rowOff>36288</xdr:rowOff>
    </xdr:from>
    <xdr:to>
      <xdr:col>7</xdr:col>
      <xdr:colOff>1294267</xdr:colOff>
      <xdr:row>8</xdr:row>
      <xdr:rowOff>103637</xdr:rowOff>
    </xdr:to>
    <xdr:grpSp>
      <xdr:nvGrpSpPr>
        <xdr:cNvPr id="2" name="그룹 1">
          <a:extLst>
            <a:ext uri="{FF2B5EF4-FFF2-40B4-BE49-F238E27FC236}">
              <a16:creationId xmlns:a16="http://schemas.microsoft.com/office/drawing/2014/main" id="{929CF771-FDF6-4C30-A030-BCB701E98AB9}"/>
            </a:ext>
          </a:extLst>
        </xdr:cNvPr>
        <xdr:cNvGrpSpPr/>
      </xdr:nvGrpSpPr>
      <xdr:grpSpPr>
        <a:xfrm>
          <a:off x="3550130" y="36288"/>
          <a:ext cx="6283019" cy="1501702"/>
          <a:chOff x="3536950" y="28016"/>
          <a:chExt cx="6274482" cy="1521953"/>
        </a:xfrm>
      </xdr:grpSpPr>
      <xdr:sp macro="" textlink="">
        <xdr:nvSpPr>
          <xdr:cNvPr id="3" name="사각형: 둥근 모서리 2">
            <a:extLst>
              <a:ext uri="{FF2B5EF4-FFF2-40B4-BE49-F238E27FC236}">
                <a16:creationId xmlns:a16="http://schemas.microsoft.com/office/drawing/2014/main" id="{DD3450C4-0831-1A67-E8B7-4F7C864F87E1}"/>
              </a:ext>
            </a:extLst>
          </xdr:cNvPr>
          <xdr:cNvSpPr/>
        </xdr:nvSpPr>
        <xdr:spPr>
          <a:xfrm>
            <a:off x="3536950" y="177800"/>
            <a:ext cx="1935842" cy="1090284"/>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4" name="그림 3">
            <a:hlinkClick xmlns:r="http://schemas.openxmlformats.org/officeDocument/2006/relationships" r:id="rId20"/>
            <a:extLst>
              <a:ext uri="{FF2B5EF4-FFF2-40B4-BE49-F238E27FC236}">
                <a16:creationId xmlns:a16="http://schemas.microsoft.com/office/drawing/2014/main" id="{512C5F06-ECF4-B152-4E58-842DD9206139}"/>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3668672" y="543169"/>
            <a:ext cx="1672397" cy="359546"/>
          </a:xfrm>
          <a:prstGeom prst="rect">
            <a:avLst/>
          </a:prstGeom>
        </xdr:spPr>
      </xdr:pic>
      <xdr:grpSp>
        <xdr:nvGrpSpPr>
          <xdr:cNvPr id="5" name="그룹 4">
            <a:extLst>
              <a:ext uri="{FF2B5EF4-FFF2-40B4-BE49-F238E27FC236}">
                <a16:creationId xmlns:a16="http://schemas.microsoft.com/office/drawing/2014/main" id="{D66370C0-1279-3447-AE5C-29C6494D35E2}"/>
              </a:ext>
            </a:extLst>
          </xdr:cNvPr>
          <xdr:cNvGrpSpPr/>
        </xdr:nvGrpSpPr>
        <xdr:grpSpPr>
          <a:xfrm>
            <a:off x="5706952" y="177800"/>
            <a:ext cx="1935015" cy="1090629"/>
            <a:chOff x="5690662" y="179294"/>
            <a:chExt cx="1934268" cy="1099594"/>
          </a:xfrm>
        </xdr:grpSpPr>
        <xdr:sp macro="" textlink="">
          <xdr:nvSpPr>
            <xdr:cNvPr id="9" name="사각형: 둥근 모서리 8">
              <a:extLst>
                <a:ext uri="{FF2B5EF4-FFF2-40B4-BE49-F238E27FC236}">
                  <a16:creationId xmlns:a16="http://schemas.microsoft.com/office/drawing/2014/main" id="{D9B61059-D258-21A6-0554-8EB2BB1EDD13}"/>
                </a:ext>
              </a:extLst>
            </xdr:cNvPr>
            <xdr:cNvSpPr/>
          </xdr:nvSpPr>
          <xdr:spPr>
            <a:xfrm>
              <a:off x="5690662" y="179294"/>
              <a:ext cx="1934268" cy="1099594"/>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10" name="그림 9">
              <a:hlinkClick xmlns:r="http://schemas.openxmlformats.org/officeDocument/2006/relationships" r:id="rId22"/>
              <a:extLst>
                <a:ext uri="{FF2B5EF4-FFF2-40B4-BE49-F238E27FC236}">
                  <a16:creationId xmlns:a16="http://schemas.microsoft.com/office/drawing/2014/main" id="{706733E5-C677-5622-70C0-851720B7891C}"/>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5775246" y="260015"/>
              <a:ext cx="1765101" cy="938152"/>
            </a:xfrm>
            <a:prstGeom prst="rect">
              <a:avLst/>
            </a:prstGeom>
          </xdr:spPr>
        </xdr:pic>
      </xdr:grpSp>
      <xdr:grpSp>
        <xdr:nvGrpSpPr>
          <xdr:cNvPr id="6" name="그룹 5">
            <a:extLst>
              <a:ext uri="{FF2B5EF4-FFF2-40B4-BE49-F238E27FC236}">
                <a16:creationId xmlns:a16="http://schemas.microsoft.com/office/drawing/2014/main" id="{F40034C1-23AA-9807-67DC-59DCA33A409E}"/>
              </a:ext>
            </a:extLst>
          </xdr:cNvPr>
          <xdr:cNvGrpSpPr/>
        </xdr:nvGrpSpPr>
        <xdr:grpSpPr>
          <a:xfrm>
            <a:off x="7876126" y="28016"/>
            <a:ext cx="1935306" cy="1521953"/>
            <a:chOff x="9144259" y="67236"/>
            <a:chExt cx="1936800" cy="1533906"/>
          </a:xfrm>
        </xdr:grpSpPr>
        <xdr:sp macro="" textlink="">
          <xdr:nvSpPr>
            <xdr:cNvPr id="7" name="사각형: 둥근 모서리 6">
              <a:hlinkClick xmlns:r="http://schemas.openxmlformats.org/officeDocument/2006/relationships" r:id="rId24"/>
              <a:extLst>
                <a:ext uri="{FF2B5EF4-FFF2-40B4-BE49-F238E27FC236}">
                  <a16:creationId xmlns:a16="http://schemas.microsoft.com/office/drawing/2014/main" id="{C3E28C5C-D448-7819-87B5-58C1E6379666}"/>
                </a:ext>
              </a:extLst>
            </xdr:cNvPr>
            <xdr:cNvSpPr/>
          </xdr:nvSpPr>
          <xdr:spPr>
            <a:xfrm>
              <a:off x="9144259" y="224208"/>
              <a:ext cx="1936800" cy="1098000"/>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8" name="그림 7">
              <a:hlinkClick xmlns:r="http://schemas.openxmlformats.org/officeDocument/2006/relationships" r:id="rId24"/>
              <a:extLst>
                <a:ext uri="{FF2B5EF4-FFF2-40B4-BE49-F238E27FC236}">
                  <a16:creationId xmlns:a16="http://schemas.microsoft.com/office/drawing/2014/main" id="{2010B22E-8AF0-8A94-BE6A-DEA1796E8669}"/>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9313131" y="67236"/>
              <a:ext cx="1599057" cy="1533906"/>
            </a:xfrm>
            <a:prstGeom prst="rect">
              <a:avLst/>
            </a:prstGeom>
          </xdr:spPr>
        </xdr:pic>
      </xdr:grp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292100</xdr:colOff>
      <xdr:row>1</xdr:row>
      <xdr:rowOff>88900</xdr:rowOff>
    </xdr:from>
    <xdr:to>
      <xdr:col>0</xdr:col>
      <xdr:colOff>3193166</xdr:colOff>
      <xdr:row>31</xdr:row>
      <xdr:rowOff>429</xdr:rowOff>
    </xdr:to>
    <xdr:grpSp>
      <xdr:nvGrpSpPr>
        <xdr:cNvPr id="2" name="그룹 1">
          <a:extLst>
            <a:ext uri="{FF2B5EF4-FFF2-40B4-BE49-F238E27FC236}">
              <a16:creationId xmlns:a16="http://schemas.microsoft.com/office/drawing/2014/main" id="{EE9AFFAB-FF36-4A4C-BB30-2E4701196A58}"/>
            </a:ext>
          </a:extLst>
        </xdr:cNvPr>
        <xdr:cNvGrpSpPr/>
      </xdr:nvGrpSpPr>
      <xdr:grpSpPr>
        <a:xfrm>
          <a:off x="292100" y="269875"/>
          <a:ext cx="2901066" cy="5388404"/>
          <a:chOff x="436218" y="505690"/>
          <a:chExt cx="2904241" cy="5193822"/>
        </a:xfrm>
      </xdr:grpSpPr>
      <xdr:grpSp>
        <xdr:nvGrpSpPr>
          <xdr:cNvPr id="3" name="그룹 2">
            <a:extLst>
              <a:ext uri="{FF2B5EF4-FFF2-40B4-BE49-F238E27FC236}">
                <a16:creationId xmlns:a16="http://schemas.microsoft.com/office/drawing/2014/main" id="{1B4D5302-DF7E-22DF-0B6B-7281F83BBE74}"/>
              </a:ext>
            </a:extLst>
          </xdr:cNvPr>
          <xdr:cNvGrpSpPr/>
        </xdr:nvGrpSpPr>
        <xdr:grpSpPr>
          <a:xfrm>
            <a:off x="460459" y="505690"/>
            <a:ext cx="2880000" cy="1043709"/>
            <a:chOff x="460459" y="503481"/>
            <a:chExt cx="2880000" cy="1037083"/>
          </a:xfrm>
        </xdr:grpSpPr>
        <xdr:pic>
          <xdr:nvPicPr>
            <xdr:cNvPr id="22" name="그림 21">
              <a:extLst>
                <a:ext uri="{FF2B5EF4-FFF2-40B4-BE49-F238E27FC236}">
                  <a16:creationId xmlns:a16="http://schemas.microsoft.com/office/drawing/2014/main" id="{EFD4635B-2964-077A-F620-1B37EA01895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7273" y="503481"/>
              <a:ext cx="2257442" cy="518546"/>
            </a:xfrm>
            <a:prstGeom prst="rect">
              <a:avLst/>
            </a:prstGeom>
          </xdr:spPr>
        </xdr:pic>
        <xdr:sp macro="" textlink="">
          <xdr:nvSpPr>
            <xdr:cNvPr id="23" name="TextBox 22">
              <a:extLst>
                <a:ext uri="{FF2B5EF4-FFF2-40B4-BE49-F238E27FC236}">
                  <a16:creationId xmlns:a16="http://schemas.microsoft.com/office/drawing/2014/main" id="{33781A8E-CD64-1243-F9FC-634CBD9914EA}"/>
                </a:ext>
              </a:extLst>
            </xdr:cNvPr>
            <xdr:cNvSpPr txBox="1"/>
          </xdr:nvSpPr>
          <xdr:spPr>
            <a:xfrm>
              <a:off x="460459" y="978557"/>
              <a:ext cx="2880000" cy="5620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ko-KR" altLang="ko-KR" sz="2400">
                  <a:solidFill>
                    <a:schemeClr val="bg1"/>
                  </a:solidFill>
                  <a:effectLst/>
                  <a:latin typeface="Noto Sans KR Black" panose="020B0200000000000000" pitchFamily="50" charset="-127"/>
                  <a:ea typeface="Noto Sans KR Black" panose="020B0200000000000000" pitchFamily="50" charset="-127"/>
                  <a:cs typeface="+mn-cs"/>
                </a:rPr>
                <a:t>셀 러 관 제 시 스 템</a:t>
              </a:r>
              <a:endParaRPr lang="ko-KR" altLang="ko-KR" sz="2400">
                <a:solidFill>
                  <a:schemeClr val="bg1"/>
                </a:solidFill>
                <a:effectLst/>
                <a:latin typeface="Noto Sans KR Black" panose="020B0200000000000000" pitchFamily="50" charset="-127"/>
                <a:ea typeface="Noto Sans KR Black" panose="020B0200000000000000" pitchFamily="50" charset="-127"/>
              </a:endParaRPr>
            </a:p>
          </xdr:txBody>
        </xdr:sp>
      </xdr:grpSp>
      <xdr:grpSp>
        <xdr:nvGrpSpPr>
          <xdr:cNvPr id="4" name="그룹 3">
            <a:hlinkClick xmlns:r="http://schemas.openxmlformats.org/officeDocument/2006/relationships" r:id="rId2"/>
            <a:extLst>
              <a:ext uri="{FF2B5EF4-FFF2-40B4-BE49-F238E27FC236}">
                <a16:creationId xmlns:a16="http://schemas.microsoft.com/office/drawing/2014/main" id="{00C2C420-FB5A-5322-F115-F9B87D6980EE}"/>
              </a:ext>
            </a:extLst>
          </xdr:cNvPr>
          <xdr:cNvGrpSpPr/>
        </xdr:nvGrpSpPr>
        <xdr:grpSpPr>
          <a:xfrm>
            <a:off x="436218" y="1938130"/>
            <a:ext cx="2372312" cy="579771"/>
            <a:chOff x="436218" y="1927087"/>
            <a:chExt cx="2372312" cy="575353"/>
          </a:xfrm>
        </xdr:grpSpPr>
        <xdr:sp macro="" textlink="">
          <xdr:nvSpPr>
            <xdr:cNvPr id="20" name="TextBox 19">
              <a:extLst>
                <a:ext uri="{FF2B5EF4-FFF2-40B4-BE49-F238E27FC236}">
                  <a16:creationId xmlns:a16="http://schemas.microsoft.com/office/drawing/2014/main" id="{93938B23-0582-4825-7B31-19ED61D2C17D}"/>
                </a:ext>
              </a:extLst>
            </xdr:cNvPr>
            <xdr:cNvSpPr txBox="1"/>
          </xdr:nvSpPr>
          <xdr:spPr>
            <a:xfrm>
              <a:off x="1008530" y="1975564"/>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대  시  보  드</a:t>
              </a:r>
            </a:p>
          </xdr:txBody>
        </xdr:sp>
        <xdr:pic>
          <xdr:nvPicPr>
            <xdr:cNvPr id="21" name="그래픽 20" descr="가로 막대형 차트 단색으로 채워진">
              <a:extLst>
                <a:ext uri="{FF2B5EF4-FFF2-40B4-BE49-F238E27FC236}">
                  <a16:creationId xmlns:a16="http://schemas.microsoft.com/office/drawing/2014/main" id="{7A989F02-7C28-1300-54E5-DA208100AFBB}"/>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436218" y="1927087"/>
              <a:ext cx="540000" cy="540000"/>
            </a:xfrm>
            <a:prstGeom prst="rect">
              <a:avLst/>
            </a:prstGeom>
          </xdr:spPr>
        </xdr:pic>
      </xdr:grpSp>
      <xdr:grpSp>
        <xdr:nvGrpSpPr>
          <xdr:cNvPr id="5" name="그룹 4">
            <a:hlinkClick xmlns:r="http://schemas.openxmlformats.org/officeDocument/2006/relationships" r:id="rId5"/>
            <a:extLst>
              <a:ext uri="{FF2B5EF4-FFF2-40B4-BE49-F238E27FC236}">
                <a16:creationId xmlns:a16="http://schemas.microsoft.com/office/drawing/2014/main" id="{4266334E-534A-AD67-20FF-4BD893D9DE23}"/>
              </a:ext>
            </a:extLst>
          </xdr:cNvPr>
          <xdr:cNvGrpSpPr/>
        </xdr:nvGrpSpPr>
        <xdr:grpSpPr>
          <a:xfrm>
            <a:off x="436218" y="2598468"/>
            <a:ext cx="2372312" cy="564475"/>
            <a:chOff x="436218" y="2566504"/>
            <a:chExt cx="2372312" cy="561162"/>
          </a:xfrm>
        </xdr:grpSpPr>
        <xdr:sp macro="" textlink="">
          <xdr:nvSpPr>
            <xdr:cNvPr id="18" name="TextBox 17">
              <a:extLst>
                <a:ext uri="{FF2B5EF4-FFF2-40B4-BE49-F238E27FC236}">
                  <a16:creationId xmlns:a16="http://schemas.microsoft.com/office/drawing/2014/main" id="{7688E1D7-777A-BE6C-82EF-544D06631F28}"/>
                </a:ext>
              </a:extLst>
            </xdr:cNvPr>
            <xdr:cNvSpPr txBox="1"/>
          </xdr:nvSpPr>
          <xdr:spPr>
            <a:xfrm>
              <a:off x="1008530" y="2600790"/>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일</a:t>
              </a:r>
              <a:r>
                <a:rPr lang="ko-KR" altLang="en-US" sz="1800" baseline="0">
                  <a:solidFill>
                    <a:schemeClr val="bg1"/>
                  </a:solidFill>
                  <a:latin typeface="Noto Sans KR Black" panose="020B0200000000000000" pitchFamily="50" charset="-127"/>
                  <a:ea typeface="Noto Sans KR Black" panose="020B0200000000000000" pitchFamily="50" charset="-127"/>
                </a:rPr>
                <a:t>일</a:t>
              </a:r>
              <a:r>
                <a:rPr lang="en-US" altLang="ko-KR" sz="1800" baseline="0">
                  <a:solidFill>
                    <a:schemeClr val="bg1"/>
                  </a:solidFill>
                  <a:latin typeface="Noto Sans KR Black" panose="020B0200000000000000" pitchFamily="50" charset="-127"/>
                  <a:ea typeface="Noto Sans KR Black" panose="020B0200000000000000" pitchFamily="50" charset="-127"/>
                </a:rPr>
                <a:t>DB</a:t>
              </a:r>
              <a:r>
                <a:rPr lang="ko-KR" altLang="en-US" sz="1800" baseline="0">
                  <a:solidFill>
                    <a:schemeClr val="bg1"/>
                  </a:solidFill>
                  <a:latin typeface="Noto Sans KR Black" panose="020B0200000000000000" pitchFamily="50" charset="-127"/>
                  <a:ea typeface="Noto Sans KR Black" panose="020B0200000000000000" pitchFamily="50" charset="-127"/>
                </a:rPr>
                <a:t>입력</a:t>
              </a:r>
              <a:endParaRPr lang="ko-KR" altLang="en-US" sz="1800">
                <a:solidFill>
                  <a:schemeClr val="bg1"/>
                </a:solidFill>
                <a:latin typeface="Noto Sans KR Black" panose="020B0200000000000000" pitchFamily="50" charset="-127"/>
                <a:ea typeface="Noto Sans KR Black" panose="020B0200000000000000" pitchFamily="50" charset="-127"/>
              </a:endParaRPr>
            </a:p>
          </xdr:txBody>
        </xdr:sp>
        <xdr:pic>
          <xdr:nvPicPr>
            <xdr:cNvPr id="19" name="그래픽 18" descr="데이터베이스 단색으로 채워진">
              <a:extLst>
                <a:ext uri="{FF2B5EF4-FFF2-40B4-BE49-F238E27FC236}">
                  <a16:creationId xmlns:a16="http://schemas.microsoft.com/office/drawing/2014/main" id="{C677C809-BDFF-2766-DAE1-C1F2E891805A}"/>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436218" y="2566504"/>
              <a:ext cx="540000" cy="540000"/>
            </a:xfrm>
            <a:prstGeom prst="rect">
              <a:avLst/>
            </a:prstGeom>
          </xdr:spPr>
        </xdr:pic>
      </xdr:grpSp>
      <xdr:grpSp>
        <xdr:nvGrpSpPr>
          <xdr:cNvPr id="6" name="그룹 5">
            <a:hlinkClick xmlns:r="http://schemas.openxmlformats.org/officeDocument/2006/relationships" r:id="rId8"/>
            <a:extLst>
              <a:ext uri="{FF2B5EF4-FFF2-40B4-BE49-F238E27FC236}">
                <a16:creationId xmlns:a16="http://schemas.microsoft.com/office/drawing/2014/main" id="{DFDF2952-7F3C-7F24-CC88-29A0F1F7A30A}"/>
              </a:ext>
            </a:extLst>
          </xdr:cNvPr>
          <xdr:cNvGrpSpPr/>
        </xdr:nvGrpSpPr>
        <xdr:grpSpPr>
          <a:xfrm>
            <a:off x="436218" y="3244614"/>
            <a:ext cx="2372312" cy="550284"/>
            <a:chOff x="436218" y="3205921"/>
            <a:chExt cx="2372312" cy="546971"/>
          </a:xfrm>
        </xdr:grpSpPr>
        <xdr:sp macro="" textlink="">
          <xdr:nvSpPr>
            <xdr:cNvPr id="16" name="TextBox 15">
              <a:extLst>
                <a:ext uri="{FF2B5EF4-FFF2-40B4-BE49-F238E27FC236}">
                  <a16:creationId xmlns:a16="http://schemas.microsoft.com/office/drawing/2014/main" id="{E90FD061-CB36-408C-0FC2-E7F495BAAF0D}"/>
                </a:ext>
              </a:extLst>
            </xdr:cNvPr>
            <xdr:cNvSpPr txBox="1"/>
          </xdr:nvSpPr>
          <xdr:spPr>
            <a:xfrm>
              <a:off x="1008530" y="3226016"/>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경쟁상품입력</a:t>
              </a:r>
            </a:p>
          </xdr:txBody>
        </xdr:sp>
        <xdr:pic>
          <xdr:nvPicPr>
            <xdr:cNvPr id="17" name="그래픽 16" descr="대회 단색으로 채워진">
              <a:extLst>
                <a:ext uri="{FF2B5EF4-FFF2-40B4-BE49-F238E27FC236}">
                  <a16:creationId xmlns:a16="http://schemas.microsoft.com/office/drawing/2014/main" id="{D8045FBD-8B31-0EC4-91A8-E6C15097BF94}"/>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436218" y="3205921"/>
              <a:ext cx="540000" cy="540000"/>
            </a:xfrm>
            <a:prstGeom prst="rect">
              <a:avLst/>
            </a:prstGeom>
          </xdr:spPr>
        </xdr:pic>
      </xdr:grpSp>
      <xdr:grpSp>
        <xdr:nvGrpSpPr>
          <xdr:cNvPr id="7" name="그룹 6">
            <a:hlinkClick xmlns:r="http://schemas.openxmlformats.org/officeDocument/2006/relationships" r:id="rId11"/>
            <a:extLst>
              <a:ext uri="{FF2B5EF4-FFF2-40B4-BE49-F238E27FC236}">
                <a16:creationId xmlns:a16="http://schemas.microsoft.com/office/drawing/2014/main" id="{2C34B86E-5E4C-FA02-98A2-0601355755D4}"/>
              </a:ext>
            </a:extLst>
          </xdr:cNvPr>
          <xdr:cNvGrpSpPr/>
        </xdr:nvGrpSpPr>
        <xdr:grpSpPr>
          <a:xfrm>
            <a:off x="436218" y="3875465"/>
            <a:ext cx="2372312" cy="543313"/>
            <a:chOff x="436218" y="3845338"/>
            <a:chExt cx="2372312" cy="540000"/>
          </a:xfrm>
        </xdr:grpSpPr>
        <xdr:sp macro="" textlink="">
          <xdr:nvSpPr>
            <xdr:cNvPr id="14" name="TextBox 13">
              <a:extLst>
                <a:ext uri="{FF2B5EF4-FFF2-40B4-BE49-F238E27FC236}">
                  <a16:creationId xmlns:a16="http://schemas.microsoft.com/office/drawing/2014/main" id="{D33010B4-B6D2-AF4E-2F87-27858F5BF80F}"/>
                </a:ext>
              </a:extLst>
            </xdr:cNvPr>
            <xdr:cNvSpPr txBox="1"/>
          </xdr:nvSpPr>
          <xdr:spPr>
            <a:xfrm>
              <a:off x="1008530" y="3851242"/>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업무일지</a:t>
              </a:r>
            </a:p>
          </xdr:txBody>
        </xdr:sp>
        <xdr:pic>
          <xdr:nvPicPr>
            <xdr:cNvPr id="15" name="그래픽 14" descr="월 단위 달력 단색으로 채워진">
              <a:extLst>
                <a:ext uri="{FF2B5EF4-FFF2-40B4-BE49-F238E27FC236}">
                  <a16:creationId xmlns:a16="http://schemas.microsoft.com/office/drawing/2014/main" id="{1A5E0A91-399B-F8B6-E082-B755F2CA7BC6}"/>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436218" y="3845338"/>
              <a:ext cx="540000" cy="540000"/>
            </a:xfrm>
            <a:prstGeom prst="rect">
              <a:avLst/>
            </a:prstGeom>
          </xdr:spPr>
        </xdr:pic>
      </xdr:grpSp>
      <xdr:grpSp>
        <xdr:nvGrpSpPr>
          <xdr:cNvPr id="8" name="그룹 7">
            <a:hlinkClick xmlns:r="http://schemas.openxmlformats.org/officeDocument/2006/relationships" r:id="rId14"/>
            <a:extLst>
              <a:ext uri="{FF2B5EF4-FFF2-40B4-BE49-F238E27FC236}">
                <a16:creationId xmlns:a16="http://schemas.microsoft.com/office/drawing/2014/main" id="{CEF4C6C7-A1DA-63B3-BA10-4CC74555DA56}"/>
              </a:ext>
            </a:extLst>
          </xdr:cNvPr>
          <xdr:cNvGrpSpPr/>
        </xdr:nvGrpSpPr>
        <xdr:grpSpPr>
          <a:xfrm>
            <a:off x="436218" y="4500450"/>
            <a:ext cx="2372312" cy="551600"/>
            <a:chOff x="436218" y="4476468"/>
            <a:chExt cx="2372312" cy="548287"/>
          </a:xfrm>
        </xdr:grpSpPr>
        <xdr:sp macro="" textlink="">
          <xdr:nvSpPr>
            <xdr:cNvPr id="12" name="TextBox 11">
              <a:extLst>
                <a:ext uri="{FF2B5EF4-FFF2-40B4-BE49-F238E27FC236}">
                  <a16:creationId xmlns:a16="http://schemas.microsoft.com/office/drawing/2014/main" id="{A491DCCB-6389-A254-28D1-7DB118A391A0}"/>
                </a:ext>
              </a:extLst>
            </xdr:cNvPr>
            <xdr:cNvSpPr txBox="1"/>
          </xdr:nvSpPr>
          <xdr:spPr>
            <a:xfrm>
              <a:off x="1008530" y="4476468"/>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상품관리</a:t>
              </a:r>
            </a:p>
          </xdr:txBody>
        </xdr:sp>
        <xdr:pic>
          <xdr:nvPicPr>
            <xdr:cNvPr id="13" name="그래픽 12" descr="재고 단색으로 채워진">
              <a:extLst>
                <a:ext uri="{FF2B5EF4-FFF2-40B4-BE49-F238E27FC236}">
                  <a16:creationId xmlns:a16="http://schemas.microsoft.com/office/drawing/2014/main" id="{8964FF66-A979-7F25-5483-CF58AE830591}"/>
                </a:ext>
              </a:extLst>
            </xdr:cNvPr>
            <xdr:cNvPicPr>
              <a:picLocks noChangeAspect="1"/>
            </xdr:cNvPicPr>
          </xdr:nvPicPr>
          <xdr:blipFill>
            <a:blip xmlns:r="http://schemas.openxmlformats.org/officeDocument/2006/relationships" r:embed="rId15">
              <a:extLst>
                <a:ext uri="{96DAC541-7B7A-43D3-8B79-37D633B846F1}">
                  <asvg:svgBlip xmlns:asvg="http://schemas.microsoft.com/office/drawing/2016/SVG/main" r:embed="rId16"/>
                </a:ext>
              </a:extLst>
            </a:blip>
            <a:stretch>
              <a:fillRect/>
            </a:stretch>
          </xdr:blipFill>
          <xdr:spPr>
            <a:xfrm>
              <a:off x="436218" y="4484755"/>
              <a:ext cx="540000" cy="540000"/>
            </a:xfrm>
            <a:prstGeom prst="rect">
              <a:avLst/>
            </a:prstGeom>
          </xdr:spPr>
        </xdr:pic>
      </xdr:grpSp>
      <xdr:grpSp>
        <xdr:nvGrpSpPr>
          <xdr:cNvPr id="9" name="그룹 8">
            <a:hlinkClick xmlns:r="http://schemas.openxmlformats.org/officeDocument/2006/relationships" r:id="rId17"/>
            <a:extLst>
              <a:ext uri="{FF2B5EF4-FFF2-40B4-BE49-F238E27FC236}">
                <a16:creationId xmlns:a16="http://schemas.microsoft.com/office/drawing/2014/main" id="{650F58ED-7053-806D-084D-E165F975C515}"/>
              </a:ext>
            </a:extLst>
          </xdr:cNvPr>
          <xdr:cNvGrpSpPr/>
        </xdr:nvGrpSpPr>
        <xdr:grpSpPr>
          <a:xfrm>
            <a:off x="436218" y="5132617"/>
            <a:ext cx="2372312" cy="566895"/>
            <a:chOff x="436218" y="5101695"/>
            <a:chExt cx="2372312" cy="562478"/>
          </a:xfrm>
        </xdr:grpSpPr>
        <xdr:sp macro="" textlink="">
          <xdr:nvSpPr>
            <xdr:cNvPr id="10" name="TextBox 9">
              <a:extLst>
                <a:ext uri="{FF2B5EF4-FFF2-40B4-BE49-F238E27FC236}">
                  <a16:creationId xmlns:a16="http://schemas.microsoft.com/office/drawing/2014/main" id="{0863A9A1-D976-911C-0D3B-A4BA80F7DE98}"/>
                </a:ext>
              </a:extLst>
            </xdr:cNvPr>
            <xdr:cNvSpPr txBox="1"/>
          </xdr:nvSpPr>
          <xdr:spPr>
            <a:xfrm>
              <a:off x="1008530" y="5101695"/>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예산 관리</a:t>
              </a:r>
            </a:p>
          </xdr:txBody>
        </xdr:sp>
        <xdr:pic>
          <xdr:nvPicPr>
            <xdr:cNvPr id="11" name="그래픽 10" descr="동전 윤곽선">
              <a:extLst>
                <a:ext uri="{FF2B5EF4-FFF2-40B4-BE49-F238E27FC236}">
                  <a16:creationId xmlns:a16="http://schemas.microsoft.com/office/drawing/2014/main" id="{8C4C4394-B0FA-9AC3-6C1B-5D1A4C03C7AE}"/>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a:off x="436218" y="5124173"/>
              <a:ext cx="540000" cy="540000"/>
            </a:xfrm>
            <a:prstGeom prst="rect">
              <a:avLst/>
            </a:prstGeom>
          </xdr:spPr>
        </xdr:pic>
      </xdr:grpSp>
    </xdr:grpSp>
    <xdr:clientData/>
  </xdr:twoCellAnchor>
  <xdr:twoCellAnchor editAs="oneCell">
    <xdr:from>
      <xdr:col>2</xdr:col>
      <xdr:colOff>12700</xdr:colOff>
      <xdr:row>0</xdr:row>
      <xdr:rowOff>19050</xdr:rowOff>
    </xdr:from>
    <xdr:to>
      <xdr:col>3</xdr:col>
      <xdr:colOff>5458507</xdr:colOff>
      <xdr:row>8</xdr:row>
      <xdr:rowOff>121778</xdr:rowOff>
    </xdr:to>
    <xdr:grpSp>
      <xdr:nvGrpSpPr>
        <xdr:cNvPr id="24" name="그룹 23">
          <a:extLst>
            <a:ext uri="{FF2B5EF4-FFF2-40B4-BE49-F238E27FC236}">
              <a16:creationId xmlns:a16="http://schemas.microsoft.com/office/drawing/2014/main" id="{CFA48657-262B-4C32-863B-C0AF095190BB}"/>
            </a:ext>
          </a:extLst>
        </xdr:cNvPr>
        <xdr:cNvGrpSpPr/>
      </xdr:nvGrpSpPr>
      <xdr:grpSpPr>
        <a:xfrm>
          <a:off x="3556000" y="19050"/>
          <a:ext cx="6274482" cy="1550528"/>
          <a:chOff x="3536950" y="28016"/>
          <a:chExt cx="6274482" cy="1521953"/>
        </a:xfrm>
      </xdr:grpSpPr>
      <xdr:sp macro="" textlink="">
        <xdr:nvSpPr>
          <xdr:cNvPr id="25" name="사각형: 둥근 모서리 24">
            <a:extLst>
              <a:ext uri="{FF2B5EF4-FFF2-40B4-BE49-F238E27FC236}">
                <a16:creationId xmlns:a16="http://schemas.microsoft.com/office/drawing/2014/main" id="{C42DEBEC-286B-B804-BC0B-D8BE36D443C6}"/>
              </a:ext>
            </a:extLst>
          </xdr:cNvPr>
          <xdr:cNvSpPr/>
        </xdr:nvSpPr>
        <xdr:spPr>
          <a:xfrm>
            <a:off x="3536950" y="177800"/>
            <a:ext cx="1935842" cy="1090284"/>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26" name="그림 25">
            <a:hlinkClick xmlns:r="http://schemas.openxmlformats.org/officeDocument/2006/relationships" r:id="rId20"/>
            <a:extLst>
              <a:ext uri="{FF2B5EF4-FFF2-40B4-BE49-F238E27FC236}">
                <a16:creationId xmlns:a16="http://schemas.microsoft.com/office/drawing/2014/main" id="{432A12AA-1E98-B17D-3083-0133F4C31213}"/>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3668672" y="543169"/>
            <a:ext cx="1672397" cy="359546"/>
          </a:xfrm>
          <a:prstGeom prst="rect">
            <a:avLst/>
          </a:prstGeom>
        </xdr:spPr>
      </xdr:pic>
      <xdr:grpSp>
        <xdr:nvGrpSpPr>
          <xdr:cNvPr id="27" name="그룹 26">
            <a:extLst>
              <a:ext uri="{FF2B5EF4-FFF2-40B4-BE49-F238E27FC236}">
                <a16:creationId xmlns:a16="http://schemas.microsoft.com/office/drawing/2014/main" id="{69352E5A-93EA-9205-B9B4-4B5661093625}"/>
              </a:ext>
            </a:extLst>
          </xdr:cNvPr>
          <xdr:cNvGrpSpPr/>
        </xdr:nvGrpSpPr>
        <xdr:grpSpPr>
          <a:xfrm>
            <a:off x="5706952" y="177800"/>
            <a:ext cx="1935015" cy="1090629"/>
            <a:chOff x="5690662" y="179294"/>
            <a:chExt cx="1934268" cy="1099594"/>
          </a:xfrm>
        </xdr:grpSpPr>
        <xdr:sp macro="" textlink="">
          <xdr:nvSpPr>
            <xdr:cNvPr id="31" name="사각형: 둥근 모서리 30">
              <a:extLst>
                <a:ext uri="{FF2B5EF4-FFF2-40B4-BE49-F238E27FC236}">
                  <a16:creationId xmlns:a16="http://schemas.microsoft.com/office/drawing/2014/main" id="{BEBAFCE5-A2FD-E026-7F16-F72A1289382C}"/>
                </a:ext>
              </a:extLst>
            </xdr:cNvPr>
            <xdr:cNvSpPr/>
          </xdr:nvSpPr>
          <xdr:spPr>
            <a:xfrm>
              <a:off x="5690662" y="179294"/>
              <a:ext cx="1934268" cy="1099594"/>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32" name="그림 31">
              <a:hlinkClick xmlns:r="http://schemas.openxmlformats.org/officeDocument/2006/relationships" r:id="rId22"/>
              <a:extLst>
                <a:ext uri="{FF2B5EF4-FFF2-40B4-BE49-F238E27FC236}">
                  <a16:creationId xmlns:a16="http://schemas.microsoft.com/office/drawing/2014/main" id="{D1A496F2-97F6-832C-E9EF-73007DD7DAE8}"/>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5775246" y="260015"/>
              <a:ext cx="1765101" cy="938152"/>
            </a:xfrm>
            <a:prstGeom prst="rect">
              <a:avLst/>
            </a:prstGeom>
          </xdr:spPr>
        </xdr:pic>
      </xdr:grpSp>
      <xdr:grpSp>
        <xdr:nvGrpSpPr>
          <xdr:cNvPr id="28" name="그룹 27">
            <a:extLst>
              <a:ext uri="{FF2B5EF4-FFF2-40B4-BE49-F238E27FC236}">
                <a16:creationId xmlns:a16="http://schemas.microsoft.com/office/drawing/2014/main" id="{A856FF91-1064-0CFC-5B9C-34CEB6C7CB33}"/>
              </a:ext>
            </a:extLst>
          </xdr:cNvPr>
          <xdr:cNvGrpSpPr/>
        </xdr:nvGrpSpPr>
        <xdr:grpSpPr>
          <a:xfrm>
            <a:off x="7876126" y="28016"/>
            <a:ext cx="1935306" cy="1521953"/>
            <a:chOff x="9144259" y="67236"/>
            <a:chExt cx="1936800" cy="1533906"/>
          </a:xfrm>
        </xdr:grpSpPr>
        <xdr:sp macro="" textlink="">
          <xdr:nvSpPr>
            <xdr:cNvPr id="29" name="사각형: 둥근 모서리 28">
              <a:hlinkClick xmlns:r="http://schemas.openxmlformats.org/officeDocument/2006/relationships" r:id="rId24"/>
              <a:extLst>
                <a:ext uri="{FF2B5EF4-FFF2-40B4-BE49-F238E27FC236}">
                  <a16:creationId xmlns:a16="http://schemas.microsoft.com/office/drawing/2014/main" id="{791D294F-7686-D857-27D5-FB42B3A44075}"/>
                </a:ext>
              </a:extLst>
            </xdr:cNvPr>
            <xdr:cNvSpPr/>
          </xdr:nvSpPr>
          <xdr:spPr>
            <a:xfrm>
              <a:off x="9144259" y="224208"/>
              <a:ext cx="1936800" cy="1098000"/>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30" name="그림 29">
              <a:hlinkClick xmlns:r="http://schemas.openxmlformats.org/officeDocument/2006/relationships" r:id="rId24"/>
              <a:extLst>
                <a:ext uri="{FF2B5EF4-FFF2-40B4-BE49-F238E27FC236}">
                  <a16:creationId xmlns:a16="http://schemas.microsoft.com/office/drawing/2014/main" id="{D7DD841C-992D-DB81-2030-D80405E76232}"/>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9313131" y="67236"/>
              <a:ext cx="1599057" cy="1533906"/>
            </a:xfrm>
            <a:prstGeom prst="rect">
              <a:avLst/>
            </a:prstGeom>
          </xdr:spPr>
        </xdr:pic>
      </xdr:grp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298450</xdr:colOff>
      <xdr:row>1</xdr:row>
      <xdr:rowOff>82550</xdr:rowOff>
    </xdr:from>
    <xdr:to>
      <xdr:col>0</xdr:col>
      <xdr:colOff>3202691</xdr:colOff>
      <xdr:row>27</xdr:row>
      <xdr:rowOff>68011</xdr:rowOff>
    </xdr:to>
    <xdr:grpSp>
      <xdr:nvGrpSpPr>
        <xdr:cNvPr id="2" name="그룹 1">
          <a:extLst>
            <a:ext uri="{FF2B5EF4-FFF2-40B4-BE49-F238E27FC236}">
              <a16:creationId xmlns:a16="http://schemas.microsoft.com/office/drawing/2014/main" id="{93B847E1-7A4F-4620-9E52-B2E850AEF33A}"/>
            </a:ext>
          </a:extLst>
        </xdr:cNvPr>
        <xdr:cNvGrpSpPr/>
      </xdr:nvGrpSpPr>
      <xdr:grpSpPr>
        <a:xfrm>
          <a:off x="298450" y="259443"/>
          <a:ext cx="2904241" cy="5074532"/>
          <a:chOff x="436218" y="505690"/>
          <a:chExt cx="2904241" cy="5193822"/>
        </a:xfrm>
      </xdr:grpSpPr>
      <xdr:grpSp>
        <xdr:nvGrpSpPr>
          <xdr:cNvPr id="3" name="그룹 2">
            <a:extLst>
              <a:ext uri="{FF2B5EF4-FFF2-40B4-BE49-F238E27FC236}">
                <a16:creationId xmlns:a16="http://schemas.microsoft.com/office/drawing/2014/main" id="{D50EABC3-2EDE-45E1-29DA-2B89328A9905}"/>
              </a:ext>
            </a:extLst>
          </xdr:cNvPr>
          <xdr:cNvGrpSpPr/>
        </xdr:nvGrpSpPr>
        <xdr:grpSpPr>
          <a:xfrm>
            <a:off x="460459" y="505690"/>
            <a:ext cx="2880000" cy="1043709"/>
            <a:chOff x="460459" y="503481"/>
            <a:chExt cx="2880000" cy="1037083"/>
          </a:xfrm>
        </xdr:grpSpPr>
        <xdr:pic>
          <xdr:nvPicPr>
            <xdr:cNvPr id="22" name="그림 21">
              <a:extLst>
                <a:ext uri="{FF2B5EF4-FFF2-40B4-BE49-F238E27FC236}">
                  <a16:creationId xmlns:a16="http://schemas.microsoft.com/office/drawing/2014/main" id="{46410B84-561F-A1EA-CE79-557D72723B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7273" y="503481"/>
              <a:ext cx="2257442" cy="518546"/>
            </a:xfrm>
            <a:prstGeom prst="rect">
              <a:avLst/>
            </a:prstGeom>
          </xdr:spPr>
        </xdr:pic>
        <xdr:sp macro="" textlink="">
          <xdr:nvSpPr>
            <xdr:cNvPr id="23" name="TextBox 22">
              <a:extLst>
                <a:ext uri="{FF2B5EF4-FFF2-40B4-BE49-F238E27FC236}">
                  <a16:creationId xmlns:a16="http://schemas.microsoft.com/office/drawing/2014/main" id="{10C3C129-DB70-65E0-4781-F123D98345FE}"/>
                </a:ext>
              </a:extLst>
            </xdr:cNvPr>
            <xdr:cNvSpPr txBox="1"/>
          </xdr:nvSpPr>
          <xdr:spPr>
            <a:xfrm>
              <a:off x="460459" y="978557"/>
              <a:ext cx="2880000" cy="5620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ko-KR" altLang="ko-KR" sz="2400">
                  <a:solidFill>
                    <a:schemeClr val="bg1"/>
                  </a:solidFill>
                  <a:effectLst/>
                  <a:latin typeface="Noto Sans KR Black" panose="020B0200000000000000" pitchFamily="50" charset="-127"/>
                  <a:ea typeface="Noto Sans KR Black" panose="020B0200000000000000" pitchFamily="50" charset="-127"/>
                  <a:cs typeface="+mn-cs"/>
                </a:rPr>
                <a:t>셀 러 관 제 시 스 템</a:t>
              </a:r>
              <a:endParaRPr lang="ko-KR" altLang="ko-KR" sz="2400">
                <a:solidFill>
                  <a:schemeClr val="bg1"/>
                </a:solidFill>
                <a:effectLst/>
                <a:latin typeface="Noto Sans KR Black" panose="020B0200000000000000" pitchFamily="50" charset="-127"/>
                <a:ea typeface="Noto Sans KR Black" panose="020B0200000000000000" pitchFamily="50" charset="-127"/>
              </a:endParaRPr>
            </a:p>
          </xdr:txBody>
        </xdr:sp>
      </xdr:grpSp>
      <xdr:grpSp>
        <xdr:nvGrpSpPr>
          <xdr:cNvPr id="4" name="그룹 3">
            <a:hlinkClick xmlns:r="http://schemas.openxmlformats.org/officeDocument/2006/relationships" r:id="rId2"/>
            <a:extLst>
              <a:ext uri="{FF2B5EF4-FFF2-40B4-BE49-F238E27FC236}">
                <a16:creationId xmlns:a16="http://schemas.microsoft.com/office/drawing/2014/main" id="{1CCD982C-D6DB-4F82-9E44-4478CEF45DFF}"/>
              </a:ext>
            </a:extLst>
          </xdr:cNvPr>
          <xdr:cNvGrpSpPr/>
        </xdr:nvGrpSpPr>
        <xdr:grpSpPr>
          <a:xfrm>
            <a:off x="436218" y="1938130"/>
            <a:ext cx="2372312" cy="579771"/>
            <a:chOff x="436218" y="1927087"/>
            <a:chExt cx="2372312" cy="575353"/>
          </a:xfrm>
        </xdr:grpSpPr>
        <xdr:sp macro="" textlink="">
          <xdr:nvSpPr>
            <xdr:cNvPr id="20" name="TextBox 19">
              <a:extLst>
                <a:ext uri="{FF2B5EF4-FFF2-40B4-BE49-F238E27FC236}">
                  <a16:creationId xmlns:a16="http://schemas.microsoft.com/office/drawing/2014/main" id="{BD9696B7-9082-37C6-ACB7-BAF7985C1F58}"/>
                </a:ext>
              </a:extLst>
            </xdr:cNvPr>
            <xdr:cNvSpPr txBox="1"/>
          </xdr:nvSpPr>
          <xdr:spPr>
            <a:xfrm>
              <a:off x="1008530" y="1975564"/>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대  시  보  드</a:t>
              </a:r>
            </a:p>
          </xdr:txBody>
        </xdr:sp>
        <xdr:pic>
          <xdr:nvPicPr>
            <xdr:cNvPr id="21" name="그래픽 20" descr="가로 막대형 차트 단색으로 채워진">
              <a:extLst>
                <a:ext uri="{FF2B5EF4-FFF2-40B4-BE49-F238E27FC236}">
                  <a16:creationId xmlns:a16="http://schemas.microsoft.com/office/drawing/2014/main" id="{9002CBB7-304F-3253-B46E-3AEBC1180DD2}"/>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436218" y="1927087"/>
              <a:ext cx="540000" cy="540000"/>
            </a:xfrm>
            <a:prstGeom prst="rect">
              <a:avLst/>
            </a:prstGeom>
          </xdr:spPr>
        </xdr:pic>
      </xdr:grpSp>
      <xdr:grpSp>
        <xdr:nvGrpSpPr>
          <xdr:cNvPr id="5" name="그룹 4">
            <a:hlinkClick xmlns:r="http://schemas.openxmlformats.org/officeDocument/2006/relationships" r:id="rId5"/>
            <a:extLst>
              <a:ext uri="{FF2B5EF4-FFF2-40B4-BE49-F238E27FC236}">
                <a16:creationId xmlns:a16="http://schemas.microsoft.com/office/drawing/2014/main" id="{69B60B2A-34BF-8E4A-89B5-76465301B8BF}"/>
              </a:ext>
            </a:extLst>
          </xdr:cNvPr>
          <xdr:cNvGrpSpPr/>
        </xdr:nvGrpSpPr>
        <xdr:grpSpPr>
          <a:xfrm>
            <a:off x="436218" y="2598468"/>
            <a:ext cx="2372312" cy="564475"/>
            <a:chOff x="436218" y="2566504"/>
            <a:chExt cx="2372312" cy="561162"/>
          </a:xfrm>
        </xdr:grpSpPr>
        <xdr:sp macro="" textlink="">
          <xdr:nvSpPr>
            <xdr:cNvPr id="18" name="TextBox 17">
              <a:extLst>
                <a:ext uri="{FF2B5EF4-FFF2-40B4-BE49-F238E27FC236}">
                  <a16:creationId xmlns:a16="http://schemas.microsoft.com/office/drawing/2014/main" id="{5EA93ADB-4D4C-3DD7-8BD8-259B71D6ECA3}"/>
                </a:ext>
              </a:extLst>
            </xdr:cNvPr>
            <xdr:cNvSpPr txBox="1"/>
          </xdr:nvSpPr>
          <xdr:spPr>
            <a:xfrm>
              <a:off x="1008530" y="2600790"/>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일</a:t>
              </a:r>
              <a:r>
                <a:rPr lang="ko-KR" altLang="en-US" sz="1800" baseline="0">
                  <a:solidFill>
                    <a:schemeClr val="bg1"/>
                  </a:solidFill>
                  <a:latin typeface="Noto Sans KR Black" panose="020B0200000000000000" pitchFamily="50" charset="-127"/>
                  <a:ea typeface="Noto Sans KR Black" panose="020B0200000000000000" pitchFamily="50" charset="-127"/>
                </a:rPr>
                <a:t>일</a:t>
              </a:r>
              <a:r>
                <a:rPr lang="en-US" altLang="ko-KR" sz="1800" baseline="0">
                  <a:solidFill>
                    <a:schemeClr val="bg1"/>
                  </a:solidFill>
                  <a:latin typeface="Noto Sans KR Black" panose="020B0200000000000000" pitchFamily="50" charset="-127"/>
                  <a:ea typeface="Noto Sans KR Black" panose="020B0200000000000000" pitchFamily="50" charset="-127"/>
                </a:rPr>
                <a:t>DB</a:t>
              </a:r>
              <a:r>
                <a:rPr lang="ko-KR" altLang="en-US" sz="1800" baseline="0">
                  <a:solidFill>
                    <a:schemeClr val="bg1"/>
                  </a:solidFill>
                  <a:latin typeface="Noto Sans KR Black" panose="020B0200000000000000" pitchFamily="50" charset="-127"/>
                  <a:ea typeface="Noto Sans KR Black" panose="020B0200000000000000" pitchFamily="50" charset="-127"/>
                </a:rPr>
                <a:t>입력</a:t>
              </a:r>
              <a:endParaRPr lang="ko-KR" altLang="en-US" sz="1800">
                <a:solidFill>
                  <a:schemeClr val="bg1"/>
                </a:solidFill>
                <a:latin typeface="Noto Sans KR Black" panose="020B0200000000000000" pitchFamily="50" charset="-127"/>
                <a:ea typeface="Noto Sans KR Black" panose="020B0200000000000000" pitchFamily="50" charset="-127"/>
              </a:endParaRPr>
            </a:p>
          </xdr:txBody>
        </xdr:sp>
        <xdr:pic>
          <xdr:nvPicPr>
            <xdr:cNvPr id="19" name="그래픽 18" descr="데이터베이스 단색으로 채워진">
              <a:extLst>
                <a:ext uri="{FF2B5EF4-FFF2-40B4-BE49-F238E27FC236}">
                  <a16:creationId xmlns:a16="http://schemas.microsoft.com/office/drawing/2014/main" id="{57A1036B-B8DD-38A0-6031-0A4110D8E12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436218" y="2566504"/>
              <a:ext cx="540000" cy="540000"/>
            </a:xfrm>
            <a:prstGeom prst="rect">
              <a:avLst/>
            </a:prstGeom>
          </xdr:spPr>
        </xdr:pic>
      </xdr:grpSp>
      <xdr:grpSp>
        <xdr:nvGrpSpPr>
          <xdr:cNvPr id="6" name="그룹 5">
            <a:hlinkClick xmlns:r="http://schemas.openxmlformats.org/officeDocument/2006/relationships" r:id="rId8"/>
            <a:extLst>
              <a:ext uri="{FF2B5EF4-FFF2-40B4-BE49-F238E27FC236}">
                <a16:creationId xmlns:a16="http://schemas.microsoft.com/office/drawing/2014/main" id="{16B825BB-A039-48D0-32D7-619A02E9B566}"/>
              </a:ext>
            </a:extLst>
          </xdr:cNvPr>
          <xdr:cNvGrpSpPr/>
        </xdr:nvGrpSpPr>
        <xdr:grpSpPr>
          <a:xfrm>
            <a:off x="436218" y="3244614"/>
            <a:ext cx="2372312" cy="550284"/>
            <a:chOff x="436218" y="3205921"/>
            <a:chExt cx="2372312" cy="546971"/>
          </a:xfrm>
        </xdr:grpSpPr>
        <xdr:sp macro="" textlink="">
          <xdr:nvSpPr>
            <xdr:cNvPr id="16" name="TextBox 15">
              <a:extLst>
                <a:ext uri="{FF2B5EF4-FFF2-40B4-BE49-F238E27FC236}">
                  <a16:creationId xmlns:a16="http://schemas.microsoft.com/office/drawing/2014/main" id="{A4EA90FE-BF88-54E7-0605-3CF1DEAE0F42}"/>
                </a:ext>
              </a:extLst>
            </xdr:cNvPr>
            <xdr:cNvSpPr txBox="1"/>
          </xdr:nvSpPr>
          <xdr:spPr>
            <a:xfrm>
              <a:off x="1008530" y="3226016"/>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경쟁상품입력</a:t>
              </a:r>
            </a:p>
          </xdr:txBody>
        </xdr:sp>
        <xdr:pic>
          <xdr:nvPicPr>
            <xdr:cNvPr id="17" name="그래픽 16" descr="대회 단색으로 채워진">
              <a:extLst>
                <a:ext uri="{FF2B5EF4-FFF2-40B4-BE49-F238E27FC236}">
                  <a16:creationId xmlns:a16="http://schemas.microsoft.com/office/drawing/2014/main" id="{413EE0A5-E779-E714-E5D6-07AFD3C9F8F7}"/>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436218" y="3205921"/>
              <a:ext cx="540000" cy="540000"/>
            </a:xfrm>
            <a:prstGeom prst="rect">
              <a:avLst/>
            </a:prstGeom>
          </xdr:spPr>
        </xdr:pic>
      </xdr:grpSp>
      <xdr:grpSp>
        <xdr:nvGrpSpPr>
          <xdr:cNvPr id="7" name="그룹 6">
            <a:hlinkClick xmlns:r="http://schemas.openxmlformats.org/officeDocument/2006/relationships" r:id="rId11"/>
            <a:extLst>
              <a:ext uri="{FF2B5EF4-FFF2-40B4-BE49-F238E27FC236}">
                <a16:creationId xmlns:a16="http://schemas.microsoft.com/office/drawing/2014/main" id="{CEE0B236-94B0-56B7-492D-EE08E08A5030}"/>
              </a:ext>
            </a:extLst>
          </xdr:cNvPr>
          <xdr:cNvGrpSpPr/>
        </xdr:nvGrpSpPr>
        <xdr:grpSpPr>
          <a:xfrm>
            <a:off x="436218" y="3875465"/>
            <a:ext cx="2372312" cy="543313"/>
            <a:chOff x="436218" y="3845338"/>
            <a:chExt cx="2372312" cy="540000"/>
          </a:xfrm>
        </xdr:grpSpPr>
        <xdr:sp macro="" textlink="">
          <xdr:nvSpPr>
            <xdr:cNvPr id="14" name="TextBox 13">
              <a:extLst>
                <a:ext uri="{FF2B5EF4-FFF2-40B4-BE49-F238E27FC236}">
                  <a16:creationId xmlns:a16="http://schemas.microsoft.com/office/drawing/2014/main" id="{459FD0BF-763C-0874-B5BF-155B2F276019}"/>
                </a:ext>
              </a:extLst>
            </xdr:cNvPr>
            <xdr:cNvSpPr txBox="1"/>
          </xdr:nvSpPr>
          <xdr:spPr>
            <a:xfrm>
              <a:off x="1008530" y="3851242"/>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업무일지</a:t>
              </a:r>
            </a:p>
          </xdr:txBody>
        </xdr:sp>
        <xdr:pic>
          <xdr:nvPicPr>
            <xdr:cNvPr id="15" name="그래픽 14" descr="월 단위 달력 단색으로 채워진">
              <a:extLst>
                <a:ext uri="{FF2B5EF4-FFF2-40B4-BE49-F238E27FC236}">
                  <a16:creationId xmlns:a16="http://schemas.microsoft.com/office/drawing/2014/main" id="{4B7AB98C-A55C-1858-EE25-CE9ED7BDB06D}"/>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436218" y="3845338"/>
              <a:ext cx="540000" cy="540000"/>
            </a:xfrm>
            <a:prstGeom prst="rect">
              <a:avLst/>
            </a:prstGeom>
          </xdr:spPr>
        </xdr:pic>
      </xdr:grpSp>
      <xdr:grpSp>
        <xdr:nvGrpSpPr>
          <xdr:cNvPr id="8" name="그룹 7">
            <a:hlinkClick xmlns:r="http://schemas.openxmlformats.org/officeDocument/2006/relationships" r:id="rId14"/>
            <a:extLst>
              <a:ext uri="{FF2B5EF4-FFF2-40B4-BE49-F238E27FC236}">
                <a16:creationId xmlns:a16="http://schemas.microsoft.com/office/drawing/2014/main" id="{4C136AC5-2990-C3D0-7EFA-129E3549A305}"/>
              </a:ext>
            </a:extLst>
          </xdr:cNvPr>
          <xdr:cNvGrpSpPr/>
        </xdr:nvGrpSpPr>
        <xdr:grpSpPr>
          <a:xfrm>
            <a:off x="436218" y="4500450"/>
            <a:ext cx="2372312" cy="551600"/>
            <a:chOff x="436218" y="4476468"/>
            <a:chExt cx="2372312" cy="548287"/>
          </a:xfrm>
        </xdr:grpSpPr>
        <xdr:sp macro="" textlink="">
          <xdr:nvSpPr>
            <xdr:cNvPr id="12" name="TextBox 11">
              <a:extLst>
                <a:ext uri="{FF2B5EF4-FFF2-40B4-BE49-F238E27FC236}">
                  <a16:creationId xmlns:a16="http://schemas.microsoft.com/office/drawing/2014/main" id="{169E6146-9D63-6A49-6D16-F5888D54F2C5}"/>
                </a:ext>
              </a:extLst>
            </xdr:cNvPr>
            <xdr:cNvSpPr txBox="1"/>
          </xdr:nvSpPr>
          <xdr:spPr>
            <a:xfrm>
              <a:off x="1008530" y="4476468"/>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상품관리</a:t>
              </a:r>
            </a:p>
          </xdr:txBody>
        </xdr:sp>
        <xdr:pic>
          <xdr:nvPicPr>
            <xdr:cNvPr id="13" name="그래픽 12" descr="재고 단색으로 채워진">
              <a:extLst>
                <a:ext uri="{FF2B5EF4-FFF2-40B4-BE49-F238E27FC236}">
                  <a16:creationId xmlns:a16="http://schemas.microsoft.com/office/drawing/2014/main" id="{AEDEAE90-7D75-5BAB-211F-F17178E4579A}"/>
                </a:ext>
              </a:extLst>
            </xdr:cNvPr>
            <xdr:cNvPicPr>
              <a:picLocks noChangeAspect="1"/>
            </xdr:cNvPicPr>
          </xdr:nvPicPr>
          <xdr:blipFill>
            <a:blip xmlns:r="http://schemas.openxmlformats.org/officeDocument/2006/relationships" r:embed="rId15">
              <a:extLst>
                <a:ext uri="{96DAC541-7B7A-43D3-8B79-37D633B846F1}">
                  <asvg:svgBlip xmlns:asvg="http://schemas.microsoft.com/office/drawing/2016/SVG/main" r:embed="rId16"/>
                </a:ext>
              </a:extLst>
            </a:blip>
            <a:stretch>
              <a:fillRect/>
            </a:stretch>
          </xdr:blipFill>
          <xdr:spPr>
            <a:xfrm>
              <a:off x="436218" y="4484755"/>
              <a:ext cx="540000" cy="540000"/>
            </a:xfrm>
            <a:prstGeom prst="rect">
              <a:avLst/>
            </a:prstGeom>
          </xdr:spPr>
        </xdr:pic>
      </xdr:grpSp>
      <xdr:grpSp>
        <xdr:nvGrpSpPr>
          <xdr:cNvPr id="9" name="그룹 8">
            <a:hlinkClick xmlns:r="http://schemas.openxmlformats.org/officeDocument/2006/relationships" r:id="rId17"/>
            <a:extLst>
              <a:ext uri="{FF2B5EF4-FFF2-40B4-BE49-F238E27FC236}">
                <a16:creationId xmlns:a16="http://schemas.microsoft.com/office/drawing/2014/main" id="{D4F46F6F-3FCA-B9A4-D64A-23C2100BD93F}"/>
              </a:ext>
            </a:extLst>
          </xdr:cNvPr>
          <xdr:cNvGrpSpPr/>
        </xdr:nvGrpSpPr>
        <xdr:grpSpPr>
          <a:xfrm>
            <a:off x="436218" y="5132617"/>
            <a:ext cx="2372312" cy="566895"/>
            <a:chOff x="436218" y="5101695"/>
            <a:chExt cx="2372312" cy="562478"/>
          </a:xfrm>
        </xdr:grpSpPr>
        <xdr:sp macro="" textlink="">
          <xdr:nvSpPr>
            <xdr:cNvPr id="10" name="TextBox 9">
              <a:extLst>
                <a:ext uri="{FF2B5EF4-FFF2-40B4-BE49-F238E27FC236}">
                  <a16:creationId xmlns:a16="http://schemas.microsoft.com/office/drawing/2014/main" id="{E3DCAECC-CEFC-1C43-2A0B-3003812194D2}"/>
                </a:ext>
              </a:extLst>
            </xdr:cNvPr>
            <xdr:cNvSpPr txBox="1"/>
          </xdr:nvSpPr>
          <xdr:spPr>
            <a:xfrm>
              <a:off x="1008530" y="5101695"/>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예산 관리</a:t>
              </a:r>
            </a:p>
          </xdr:txBody>
        </xdr:sp>
        <xdr:pic>
          <xdr:nvPicPr>
            <xdr:cNvPr id="11" name="그래픽 10" descr="동전 윤곽선">
              <a:extLst>
                <a:ext uri="{FF2B5EF4-FFF2-40B4-BE49-F238E27FC236}">
                  <a16:creationId xmlns:a16="http://schemas.microsoft.com/office/drawing/2014/main" id="{CF0C010E-3359-801C-F7C4-6DC4E63C90C9}"/>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a:off x="436218" y="5124173"/>
              <a:ext cx="540000" cy="540000"/>
            </a:xfrm>
            <a:prstGeom prst="rect">
              <a:avLst/>
            </a:prstGeom>
          </xdr:spPr>
        </xdr:pic>
      </xdr:grpSp>
    </xdr:grpSp>
    <xdr:clientData/>
  </xdr:twoCellAnchor>
  <xdr:twoCellAnchor editAs="oneCell">
    <xdr:from>
      <xdr:col>2</xdr:col>
      <xdr:colOff>0</xdr:colOff>
      <xdr:row>0</xdr:row>
      <xdr:rowOff>28016</xdr:rowOff>
    </xdr:from>
    <xdr:to>
      <xdr:col>7</xdr:col>
      <xdr:colOff>983999</xdr:colOff>
      <xdr:row>8</xdr:row>
      <xdr:rowOff>124394</xdr:rowOff>
    </xdr:to>
    <xdr:grpSp>
      <xdr:nvGrpSpPr>
        <xdr:cNvPr id="46" name="그룹 45">
          <a:extLst>
            <a:ext uri="{FF2B5EF4-FFF2-40B4-BE49-F238E27FC236}">
              <a16:creationId xmlns:a16="http://schemas.microsoft.com/office/drawing/2014/main" id="{11E97656-EA79-14C3-23FF-603F17D1A2A6}"/>
            </a:ext>
          </a:extLst>
        </xdr:cNvPr>
        <xdr:cNvGrpSpPr/>
      </xdr:nvGrpSpPr>
      <xdr:grpSpPr>
        <a:xfrm>
          <a:off x="3551464" y="28016"/>
          <a:ext cx="6263571" cy="1511521"/>
          <a:chOff x="3536950" y="28016"/>
          <a:chExt cx="6274482" cy="1521953"/>
        </a:xfrm>
      </xdr:grpSpPr>
      <xdr:sp macro="" textlink="">
        <xdr:nvSpPr>
          <xdr:cNvPr id="34" name="사각형: 둥근 모서리 33">
            <a:extLst>
              <a:ext uri="{FF2B5EF4-FFF2-40B4-BE49-F238E27FC236}">
                <a16:creationId xmlns:a16="http://schemas.microsoft.com/office/drawing/2014/main" id="{A28AC05E-6177-6B08-FC45-D9F2C27FA983}"/>
              </a:ext>
            </a:extLst>
          </xdr:cNvPr>
          <xdr:cNvSpPr/>
        </xdr:nvSpPr>
        <xdr:spPr>
          <a:xfrm>
            <a:off x="3536950" y="177800"/>
            <a:ext cx="1935842" cy="1090284"/>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35" name="그림 34">
            <a:hlinkClick xmlns:r="http://schemas.openxmlformats.org/officeDocument/2006/relationships" r:id="rId20"/>
            <a:extLst>
              <a:ext uri="{FF2B5EF4-FFF2-40B4-BE49-F238E27FC236}">
                <a16:creationId xmlns:a16="http://schemas.microsoft.com/office/drawing/2014/main" id="{758AF5CC-1BB0-91FA-6BD9-87DB3377FCBE}"/>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3668672" y="543169"/>
            <a:ext cx="1672397" cy="359546"/>
          </a:xfrm>
          <a:prstGeom prst="rect">
            <a:avLst/>
          </a:prstGeom>
        </xdr:spPr>
      </xdr:pic>
      <xdr:grpSp>
        <xdr:nvGrpSpPr>
          <xdr:cNvPr id="42" name="그룹 41">
            <a:extLst>
              <a:ext uri="{FF2B5EF4-FFF2-40B4-BE49-F238E27FC236}">
                <a16:creationId xmlns:a16="http://schemas.microsoft.com/office/drawing/2014/main" id="{F35741C1-E41B-88F0-0637-23963F443D7F}"/>
              </a:ext>
            </a:extLst>
          </xdr:cNvPr>
          <xdr:cNvGrpSpPr/>
        </xdr:nvGrpSpPr>
        <xdr:grpSpPr>
          <a:xfrm>
            <a:off x="5706952" y="177800"/>
            <a:ext cx="1935015" cy="1090629"/>
            <a:chOff x="5690662" y="179294"/>
            <a:chExt cx="1934268" cy="1099594"/>
          </a:xfrm>
        </xdr:grpSpPr>
        <xdr:sp macro="" textlink="">
          <xdr:nvSpPr>
            <xdr:cNvPr id="37" name="사각형: 둥근 모서리 36">
              <a:extLst>
                <a:ext uri="{FF2B5EF4-FFF2-40B4-BE49-F238E27FC236}">
                  <a16:creationId xmlns:a16="http://schemas.microsoft.com/office/drawing/2014/main" id="{83B2F6F6-D88F-4BF5-58E9-3E1856CE8B2A}"/>
                </a:ext>
              </a:extLst>
            </xdr:cNvPr>
            <xdr:cNvSpPr/>
          </xdr:nvSpPr>
          <xdr:spPr>
            <a:xfrm>
              <a:off x="5690662" y="179294"/>
              <a:ext cx="1934268" cy="1099594"/>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38" name="그림 37">
              <a:hlinkClick xmlns:r="http://schemas.openxmlformats.org/officeDocument/2006/relationships" r:id="rId22"/>
              <a:extLst>
                <a:ext uri="{FF2B5EF4-FFF2-40B4-BE49-F238E27FC236}">
                  <a16:creationId xmlns:a16="http://schemas.microsoft.com/office/drawing/2014/main" id="{DE78BF66-4521-0A32-EC8E-5015725782BE}"/>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5775246" y="260015"/>
              <a:ext cx="1765101" cy="938152"/>
            </a:xfrm>
            <a:prstGeom prst="rect">
              <a:avLst/>
            </a:prstGeom>
          </xdr:spPr>
        </xdr:pic>
      </xdr:grpSp>
      <xdr:grpSp>
        <xdr:nvGrpSpPr>
          <xdr:cNvPr id="44" name="그룹 43">
            <a:extLst>
              <a:ext uri="{FF2B5EF4-FFF2-40B4-BE49-F238E27FC236}">
                <a16:creationId xmlns:a16="http://schemas.microsoft.com/office/drawing/2014/main" id="{311FD809-151E-98A9-3E5E-E3594DC2319E}"/>
              </a:ext>
            </a:extLst>
          </xdr:cNvPr>
          <xdr:cNvGrpSpPr/>
        </xdr:nvGrpSpPr>
        <xdr:grpSpPr>
          <a:xfrm>
            <a:off x="7876126" y="28016"/>
            <a:ext cx="1935306" cy="1521953"/>
            <a:chOff x="9144259" y="67236"/>
            <a:chExt cx="1936800" cy="1533906"/>
          </a:xfrm>
        </xdr:grpSpPr>
        <xdr:sp macro="" textlink="">
          <xdr:nvSpPr>
            <xdr:cNvPr id="40" name="사각형: 둥근 모서리 39">
              <a:extLst>
                <a:ext uri="{FF2B5EF4-FFF2-40B4-BE49-F238E27FC236}">
                  <a16:creationId xmlns:a16="http://schemas.microsoft.com/office/drawing/2014/main" id="{B42681C0-76FE-3852-9F7F-A01A402F8269}"/>
                </a:ext>
              </a:extLst>
            </xdr:cNvPr>
            <xdr:cNvSpPr/>
          </xdr:nvSpPr>
          <xdr:spPr>
            <a:xfrm>
              <a:off x="9144259" y="224208"/>
              <a:ext cx="1936800" cy="1098000"/>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41" name="그림 40">
              <a:hlinkClick xmlns:r="http://schemas.openxmlformats.org/officeDocument/2006/relationships" r:id="rId24"/>
              <a:extLst>
                <a:ext uri="{FF2B5EF4-FFF2-40B4-BE49-F238E27FC236}">
                  <a16:creationId xmlns:a16="http://schemas.microsoft.com/office/drawing/2014/main" id="{E529B0A9-6DF3-A719-6CE8-A0B9722A8BB9}"/>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9313131" y="67236"/>
              <a:ext cx="1599057" cy="1533906"/>
            </a:xfrm>
            <a:prstGeom prst="rect">
              <a:avLst/>
            </a:prstGeom>
          </xdr:spPr>
        </xdr:pic>
      </xdr:grp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304800</xdr:colOff>
      <xdr:row>1</xdr:row>
      <xdr:rowOff>50800</xdr:rowOff>
    </xdr:from>
    <xdr:to>
      <xdr:col>0</xdr:col>
      <xdr:colOff>3209041</xdr:colOff>
      <xdr:row>9</xdr:row>
      <xdr:rowOff>3973880</xdr:rowOff>
    </xdr:to>
    <xdr:grpSp>
      <xdr:nvGrpSpPr>
        <xdr:cNvPr id="2" name="그룹 1">
          <a:extLst>
            <a:ext uri="{FF2B5EF4-FFF2-40B4-BE49-F238E27FC236}">
              <a16:creationId xmlns:a16="http://schemas.microsoft.com/office/drawing/2014/main" id="{795B0EAA-B361-4DC0-A75F-2126A4CDD545}"/>
            </a:ext>
          </a:extLst>
        </xdr:cNvPr>
        <xdr:cNvGrpSpPr/>
      </xdr:nvGrpSpPr>
      <xdr:grpSpPr>
        <a:xfrm>
          <a:off x="304800" y="258618"/>
          <a:ext cx="2904241" cy="5308535"/>
          <a:chOff x="436218" y="505690"/>
          <a:chExt cx="2904241" cy="5193822"/>
        </a:xfrm>
      </xdr:grpSpPr>
      <xdr:grpSp>
        <xdr:nvGrpSpPr>
          <xdr:cNvPr id="3" name="그룹 2">
            <a:extLst>
              <a:ext uri="{FF2B5EF4-FFF2-40B4-BE49-F238E27FC236}">
                <a16:creationId xmlns:a16="http://schemas.microsoft.com/office/drawing/2014/main" id="{8DF815A9-0492-C8AA-CEC5-FA43ADC9756E}"/>
              </a:ext>
            </a:extLst>
          </xdr:cNvPr>
          <xdr:cNvGrpSpPr/>
        </xdr:nvGrpSpPr>
        <xdr:grpSpPr>
          <a:xfrm>
            <a:off x="460459" y="505690"/>
            <a:ext cx="2880000" cy="1043709"/>
            <a:chOff x="460459" y="503481"/>
            <a:chExt cx="2880000" cy="1037083"/>
          </a:xfrm>
        </xdr:grpSpPr>
        <xdr:pic>
          <xdr:nvPicPr>
            <xdr:cNvPr id="22" name="그림 21">
              <a:extLst>
                <a:ext uri="{FF2B5EF4-FFF2-40B4-BE49-F238E27FC236}">
                  <a16:creationId xmlns:a16="http://schemas.microsoft.com/office/drawing/2014/main" id="{D1D8CEF2-4F4D-3E0F-B456-BB64249EFCC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7273" y="503481"/>
              <a:ext cx="2257442" cy="518546"/>
            </a:xfrm>
            <a:prstGeom prst="rect">
              <a:avLst/>
            </a:prstGeom>
          </xdr:spPr>
        </xdr:pic>
        <xdr:sp macro="" textlink="">
          <xdr:nvSpPr>
            <xdr:cNvPr id="23" name="TextBox 22">
              <a:extLst>
                <a:ext uri="{FF2B5EF4-FFF2-40B4-BE49-F238E27FC236}">
                  <a16:creationId xmlns:a16="http://schemas.microsoft.com/office/drawing/2014/main" id="{CB692001-FDE2-BDDB-72DA-96C3D78BA157}"/>
                </a:ext>
              </a:extLst>
            </xdr:cNvPr>
            <xdr:cNvSpPr txBox="1"/>
          </xdr:nvSpPr>
          <xdr:spPr>
            <a:xfrm>
              <a:off x="460459" y="978557"/>
              <a:ext cx="2880000" cy="5620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ko-KR" altLang="ko-KR" sz="2400">
                  <a:solidFill>
                    <a:schemeClr val="bg1"/>
                  </a:solidFill>
                  <a:effectLst/>
                  <a:latin typeface="Noto Sans KR Black" panose="020B0200000000000000" pitchFamily="50" charset="-127"/>
                  <a:ea typeface="Noto Sans KR Black" panose="020B0200000000000000" pitchFamily="50" charset="-127"/>
                  <a:cs typeface="+mn-cs"/>
                </a:rPr>
                <a:t>셀 러 관 제 시 스 템</a:t>
              </a:r>
              <a:endParaRPr lang="ko-KR" altLang="ko-KR" sz="2400">
                <a:solidFill>
                  <a:schemeClr val="bg1"/>
                </a:solidFill>
                <a:effectLst/>
                <a:latin typeface="Noto Sans KR Black" panose="020B0200000000000000" pitchFamily="50" charset="-127"/>
                <a:ea typeface="Noto Sans KR Black" panose="020B0200000000000000" pitchFamily="50" charset="-127"/>
              </a:endParaRPr>
            </a:p>
          </xdr:txBody>
        </xdr:sp>
      </xdr:grpSp>
      <xdr:grpSp>
        <xdr:nvGrpSpPr>
          <xdr:cNvPr id="4" name="그룹 3">
            <a:hlinkClick xmlns:r="http://schemas.openxmlformats.org/officeDocument/2006/relationships" r:id="rId2"/>
            <a:extLst>
              <a:ext uri="{FF2B5EF4-FFF2-40B4-BE49-F238E27FC236}">
                <a16:creationId xmlns:a16="http://schemas.microsoft.com/office/drawing/2014/main" id="{139F2E94-7BBC-240B-F93E-5B3B866F6040}"/>
              </a:ext>
            </a:extLst>
          </xdr:cNvPr>
          <xdr:cNvGrpSpPr/>
        </xdr:nvGrpSpPr>
        <xdr:grpSpPr>
          <a:xfrm>
            <a:off x="436218" y="1938130"/>
            <a:ext cx="2372312" cy="579771"/>
            <a:chOff x="436218" y="1927087"/>
            <a:chExt cx="2372312" cy="575353"/>
          </a:xfrm>
        </xdr:grpSpPr>
        <xdr:sp macro="" textlink="">
          <xdr:nvSpPr>
            <xdr:cNvPr id="20" name="TextBox 19">
              <a:extLst>
                <a:ext uri="{FF2B5EF4-FFF2-40B4-BE49-F238E27FC236}">
                  <a16:creationId xmlns:a16="http://schemas.microsoft.com/office/drawing/2014/main" id="{EA9BEBF3-25E3-BA24-4398-5BADE8108DD9}"/>
                </a:ext>
              </a:extLst>
            </xdr:cNvPr>
            <xdr:cNvSpPr txBox="1"/>
          </xdr:nvSpPr>
          <xdr:spPr>
            <a:xfrm>
              <a:off x="1008530" y="1975564"/>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대  시  보  드</a:t>
              </a:r>
            </a:p>
          </xdr:txBody>
        </xdr:sp>
        <xdr:pic>
          <xdr:nvPicPr>
            <xdr:cNvPr id="21" name="그래픽 20" descr="가로 막대형 차트 단색으로 채워진">
              <a:extLst>
                <a:ext uri="{FF2B5EF4-FFF2-40B4-BE49-F238E27FC236}">
                  <a16:creationId xmlns:a16="http://schemas.microsoft.com/office/drawing/2014/main" id="{80045919-784C-4C03-7625-387757C2AE19}"/>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436218" y="1927087"/>
              <a:ext cx="540000" cy="540000"/>
            </a:xfrm>
            <a:prstGeom prst="rect">
              <a:avLst/>
            </a:prstGeom>
          </xdr:spPr>
        </xdr:pic>
      </xdr:grpSp>
      <xdr:grpSp>
        <xdr:nvGrpSpPr>
          <xdr:cNvPr id="5" name="그룹 4">
            <a:hlinkClick xmlns:r="http://schemas.openxmlformats.org/officeDocument/2006/relationships" r:id="rId5"/>
            <a:extLst>
              <a:ext uri="{FF2B5EF4-FFF2-40B4-BE49-F238E27FC236}">
                <a16:creationId xmlns:a16="http://schemas.microsoft.com/office/drawing/2014/main" id="{D3E9E64B-835C-A452-5473-9DA560474614}"/>
              </a:ext>
            </a:extLst>
          </xdr:cNvPr>
          <xdr:cNvGrpSpPr/>
        </xdr:nvGrpSpPr>
        <xdr:grpSpPr>
          <a:xfrm>
            <a:off x="436218" y="2598468"/>
            <a:ext cx="2372312" cy="564475"/>
            <a:chOff x="436218" y="2566504"/>
            <a:chExt cx="2372312" cy="561162"/>
          </a:xfrm>
        </xdr:grpSpPr>
        <xdr:sp macro="" textlink="">
          <xdr:nvSpPr>
            <xdr:cNvPr id="18" name="TextBox 17">
              <a:extLst>
                <a:ext uri="{FF2B5EF4-FFF2-40B4-BE49-F238E27FC236}">
                  <a16:creationId xmlns:a16="http://schemas.microsoft.com/office/drawing/2014/main" id="{40C274DD-7915-8618-3FA2-A87B87D9CED1}"/>
                </a:ext>
              </a:extLst>
            </xdr:cNvPr>
            <xdr:cNvSpPr txBox="1"/>
          </xdr:nvSpPr>
          <xdr:spPr>
            <a:xfrm>
              <a:off x="1008530" y="2600790"/>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일</a:t>
              </a:r>
              <a:r>
                <a:rPr lang="ko-KR" altLang="en-US" sz="1800" baseline="0">
                  <a:solidFill>
                    <a:schemeClr val="bg1"/>
                  </a:solidFill>
                  <a:latin typeface="Noto Sans KR Black" panose="020B0200000000000000" pitchFamily="50" charset="-127"/>
                  <a:ea typeface="Noto Sans KR Black" panose="020B0200000000000000" pitchFamily="50" charset="-127"/>
                </a:rPr>
                <a:t>일</a:t>
              </a:r>
              <a:r>
                <a:rPr lang="en-US" altLang="ko-KR" sz="1800" baseline="0">
                  <a:solidFill>
                    <a:schemeClr val="bg1"/>
                  </a:solidFill>
                  <a:latin typeface="Noto Sans KR Black" panose="020B0200000000000000" pitchFamily="50" charset="-127"/>
                  <a:ea typeface="Noto Sans KR Black" panose="020B0200000000000000" pitchFamily="50" charset="-127"/>
                </a:rPr>
                <a:t>DB</a:t>
              </a:r>
              <a:r>
                <a:rPr lang="ko-KR" altLang="en-US" sz="1800" baseline="0">
                  <a:solidFill>
                    <a:schemeClr val="bg1"/>
                  </a:solidFill>
                  <a:latin typeface="Noto Sans KR Black" panose="020B0200000000000000" pitchFamily="50" charset="-127"/>
                  <a:ea typeface="Noto Sans KR Black" panose="020B0200000000000000" pitchFamily="50" charset="-127"/>
                </a:rPr>
                <a:t>입력</a:t>
              </a:r>
              <a:endParaRPr lang="ko-KR" altLang="en-US" sz="1800">
                <a:solidFill>
                  <a:schemeClr val="bg1"/>
                </a:solidFill>
                <a:latin typeface="Noto Sans KR Black" panose="020B0200000000000000" pitchFamily="50" charset="-127"/>
                <a:ea typeface="Noto Sans KR Black" panose="020B0200000000000000" pitchFamily="50" charset="-127"/>
              </a:endParaRPr>
            </a:p>
          </xdr:txBody>
        </xdr:sp>
        <xdr:pic>
          <xdr:nvPicPr>
            <xdr:cNvPr id="19" name="그래픽 18" descr="데이터베이스 단색으로 채워진">
              <a:extLst>
                <a:ext uri="{FF2B5EF4-FFF2-40B4-BE49-F238E27FC236}">
                  <a16:creationId xmlns:a16="http://schemas.microsoft.com/office/drawing/2014/main" id="{477209CA-1215-ABCB-DB0F-45F397C5880B}"/>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436218" y="2566504"/>
              <a:ext cx="540000" cy="540000"/>
            </a:xfrm>
            <a:prstGeom prst="rect">
              <a:avLst/>
            </a:prstGeom>
          </xdr:spPr>
        </xdr:pic>
      </xdr:grpSp>
      <xdr:grpSp>
        <xdr:nvGrpSpPr>
          <xdr:cNvPr id="6" name="그룹 5">
            <a:hlinkClick xmlns:r="http://schemas.openxmlformats.org/officeDocument/2006/relationships" r:id="rId8"/>
            <a:extLst>
              <a:ext uri="{FF2B5EF4-FFF2-40B4-BE49-F238E27FC236}">
                <a16:creationId xmlns:a16="http://schemas.microsoft.com/office/drawing/2014/main" id="{7C4E5785-722A-F93A-302D-C24AF97ACF8D}"/>
              </a:ext>
            </a:extLst>
          </xdr:cNvPr>
          <xdr:cNvGrpSpPr/>
        </xdr:nvGrpSpPr>
        <xdr:grpSpPr>
          <a:xfrm>
            <a:off x="436218" y="3244614"/>
            <a:ext cx="2372312" cy="550284"/>
            <a:chOff x="436218" y="3205921"/>
            <a:chExt cx="2372312" cy="546971"/>
          </a:xfrm>
        </xdr:grpSpPr>
        <xdr:sp macro="" textlink="">
          <xdr:nvSpPr>
            <xdr:cNvPr id="16" name="TextBox 15">
              <a:extLst>
                <a:ext uri="{FF2B5EF4-FFF2-40B4-BE49-F238E27FC236}">
                  <a16:creationId xmlns:a16="http://schemas.microsoft.com/office/drawing/2014/main" id="{F1C4EC36-9A9F-F71C-5615-E6A446D21136}"/>
                </a:ext>
              </a:extLst>
            </xdr:cNvPr>
            <xdr:cNvSpPr txBox="1"/>
          </xdr:nvSpPr>
          <xdr:spPr>
            <a:xfrm>
              <a:off x="1008530" y="3226016"/>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경쟁상품입력</a:t>
              </a:r>
            </a:p>
          </xdr:txBody>
        </xdr:sp>
        <xdr:pic>
          <xdr:nvPicPr>
            <xdr:cNvPr id="17" name="그래픽 16" descr="대회 단색으로 채워진">
              <a:extLst>
                <a:ext uri="{FF2B5EF4-FFF2-40B4-BE49-F238E27FC236}">
                  <a16:creationId xmlns:a16="http://schemas.microsoft.com/office/drawing/2014/main" id="{64386886-DD38-468F-720F-0E87E48965FF}"/>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436218" y="3205921"/>
              <a:ext cx="540000" cy="540000"/>
            </a:xfrm>
            <a:prstGeom prst="rect">
              <a:avLst/>
            </a:prstGeom>
          </xdr:spPr>
        </xdr:pic>
      </xdr:grpSp>
      <xdr:grpSp>
        <xdr:nvGrpSpPr>
          <xdr:cNvPr id="7" name="그룹 6">
            <a:hlinkClick xmlns:r="http://schemas.openxmlformats.org/officeDocument/2006/relationships" r:id="rId11"/>
            <a:extLst>
              <a:ext uri="{FF2B5EF4-FFF2-40B4-BE49-F238E27FC236}">
                <a16:creationId xmlns:a16="http://schemas.microsoft.com/office/drawing/2014/main" id="{5F1D467A-CDF1-A17E-5188-E94C164EC916}"/>
              </a:ext>
            </a:extLst>
          </xdr:cNvPr>
          <xdr:cNvGrpSpPr/>
        </xdr:nvGrpSpPr>
        <xdr:grpSpPr>
          <a:xfrm>
            <a:off x="436218" y="3875465"/>
            <a:ext cx="2372312" cy="543313"/>
            <a:chOff x="436218" y="3845338"/>
            <a:chExt cx="2372312" cy="540000"/>
          </a:xfrm>
        </xdr:grpSpPr>
        <xdr:sp macro="" textlink="">
          <xdr:nvSpPr>
            <xdr:cNvPr id="14" name="TextBox 13">
              <a:extLst>
                <a:ext uri="{FF2B5EF4-FFF2-40B4-BE49-F238E27FC236}">
                  <a16:creationId xmlns:a16="http://schemas.microsoft.com/office/drawing/2014/main" id="{C45B1436-93B7-5B2E-0936-9E65C0A2133B}"/>
                </a:ext>
              </a:extLst>
            </xdr:cNvPr>
            <xdr:cNvSpPr txBox="1"/>
          </xdr:nvSpPr>
          <xdr:spPr>
            <a:xfrm>
              <a:off x="1008530" y="3851242"/>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업무일지</a:t>
              </a:r>
            </a:p>
          </xdr:txBody>
        </xdr:sp>
        <xdr:pic>
          <xdr:nvPicPr>
            <xdr:cNvPr id="15" name="그래픽 14" descr="월 단위 달력 단색으로 채워진">
              <a:extLst>
                <a:ext uri="{FF2B5EF4-FFF2-40B4-BE49-F238E27FC236}">
                  <a16:creationId xmlns:a16="http://schemas.microsoft.com/office/drawing/2014/main" id="{137312EE-3E91-F5B5-2ABB-54EAC98BDD17}"/>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436218" y="3845338"/>
              <a:ext cx="540000" cy="540000"/>
            </a:xfrm>
            <a:prstGeom prst="rect">
              <a:avLst/>
            </a:prstGeom>
          </xdr:spPr>
        </xdr:pic>
      </xdr:grpSp>
      <xdr:grpSp>
        <xdr:nvGrpSpPr>
          <xdr:cNvPr id="8" name="그룹 7">
            <a:hlinkClick xmlns:r="http://schemas.openxmlformats.org/officeDocument/2006/relationships" r:id="rId14"/>
            <a:extLst>
              <a:ext uri="{FF2B5EF4-FFF2-40B4-BE49-F238E27FC236}">
                <a16:creationId xmlns:a16="http://schemas.microsoft.com/office/drawing/2014/main" id="{A8AA5E60-9EB0-0537-96E0-567ED56B919A}"/>
              </a:ext>
            </a:extLst>
          </xdr:cNvPr>
          <xdr:cNvGrpSpPr/>
        </xdr:nvGrpSpPr>
        <xdr:grpSpPr>
          <a:xfrm>
            <a:off x="436218" y="4500450"/>
            <a:ext cx="2372312" cy="551600"/>
            <a:chOff x="436218" y="4476468"/>
            <a:chExt cx="2372312" cy="548287"/>
          </a:xfrm>
        </xdr:grpSpPr>
        <xdr:sp macro="" textlink="">
          <xdr:nvSpPr>
            <xdr:cNvPr id="12" name="TextBox 11">
              <a:extLst>
                <a:ext uri="{FF2B5EF4-FFF2-40B4-BE49-F238E27FC236}">
                  <a16:creationId xmlns:a16="http://schemas.microsoft.com/office/drawing/2014/main" id="{CB547CE4-FB8F-213D-D4DB-4E91C259F782}"/>
                </a:ext>
              </a:extLst>
            </xdr:cNvPr>
            <xdr:cNvSpPr txBox="1"/>
          </xdr:nvSpPr>
          <xdr:spPr>
            <a:xfrm>
              <a:off x="1008530" y="4476468"/>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상품관리</a:t>
              </a:r>
            </a:p>
          </xdr:txBody>
        </xdr:sp>
        <xdr:pic>
          <xdr:nvPicPr>
            <xdr:cNvPr id="13" name="그래픽 12" descr="재고 단색으로 채워진">
              <a:extLst>
                <a:ext uri="{FF2B5EF4-FFF2-40B4-BE49-F238E27FC236}">
                  <a16:creationId xmlns:a16="http://schemas.microsoft.com/office/drawing/2014/main" id="{BBC271E6-D95E-8894-EF57-200F9254D1E0}"/>
                </a:ext>
              </a:extLst>
            </xdr:cNvPr>
            <xdr:cNvPicPr>
              <a:picLocks noChangeAspect="1"/>
            </xdr:cNvPicPr>
          </xdr:nvPicPr>
          <xdr:blipFill>
            <a:blip xmlns:r="http://schemas.openxmlformats.org/officeDocument/2006/relationships" r:embed="rId15">
              <a:extLst>
                <a:ext uri="{96DAC541-7B7A-43D3-8B79-37D633B846F1}">
                  <asvg:svgBlip xmlns:asvg="http://schemas.microsoft.com/office/drawing/2016/SVG/main" r:embed="rId16"/>
                </a:ext>
              </a:extLst>
            </a:blip>
            <a:stretch>
              <a:fillRect/>
            </a:stretch>
          </xdr:blipFill>
          <xdr:spPr>
            <a:xfrm>
              <a:off x="436218" y="4484755"/>
              <a:ext cx="540000" cy="540000"/>
            </a:xfrm>
            <a:prstGeom prst="rect">
              <a:avLst/>
            </a:prstGeom>
          </xdr:spPr>
        </xdr:pic>
      </xdr:grpSp>
      <xdr:grpSp>
        <xdr:nvGrpSpPr>
          <xdr:cNvPr id="9" name="그룹 8">
            <a:hlinkClick xmlns:r="http://schemas.openxmlformats.org/officeDocument/2006/relationships" r:id="rId17"/>
            <a:extLst>
              <a:ext uri="{FF2B5EF4-FFF2-40B4-BE49-F238E27FC236}">
                <a16:creationId xmlns:a16="http://schemas.microsoft.com/office/drawing/2014/main" id="{C63A758A-8D45-1FD6-873F-9CE12A124D36}"/>
              </a:ext>
            </a:extLst>
          </xdr:cNvPr>
          <xdr:cNvGrpSpPr/>
        </xdr:nvGrpSpPr>
        <xdr:grpSpPr>
          <a:xfrm>
            <a:off x="436218" y="5132617"/>
            <a:ext cx="2372312" cy="566895"/>
            <a:chOff x="436218" y="5101695"/>
            <a:chExt cx="2372312" cy="562478"/>
          </a:xfrm>
        </xdr:grpSpPr>
        <xdr:sp macro="" textlink="">
          <xdr:nvSpPr>
            <xdr:cNvPr id="10" name="TextBox 9">
              <a:extLst>
                <a:ext uri="{FF2B5EF4-FFF2-40B4-BE49-F238E27FC236}">
                  <a16:creationId xmlns:a16="http://schemas.microsoft.com/office/drawing/2014/main" id="{248991B2-E3B8-1CEA-70D3-E9E5EAD9ECA9}"/>
                </a:ext>
              </a:extLst>
            </xdr:cNvPr>
            <xdr:cNvSpPr txBox="1"/>
          </xdr:nvSpPr>
          <xdr:spPr>
            <a:xfrm>
              <a:off x="1008530" y="5101695"/>
              <a:ext cx="1800000" cy="5268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l"/>
              <a:r>
                <a:rPr lang="ko-KR" altLang="en-US" sz="1800">
                  <a:solidFill>
                    <a:schemeClr val="bg1"/>
                  </a:solidFill>
                  <a:latin typeface="Noto Sans KR Black" panose="020B0200000000000000" pitchFamily="50" charset="-127"/>
                  <a:ea typeface="Noto Sans KR Black" panose="020B0200000000000000" pitchFamily="50" charset="-127"/>
                </a:rPr>
                <a:t>예산 관리</a:t>
              </a:r>
            </a:p>
          </xdr:txBody>
        </xdr:sp>
        <xdr:pic>
          <xdr:nvPicPr>
            <xdr:cNvPr id="11" name="그래픽 10" descr="동전 윤곽선">
              <a:extLst>
                <a:ext uri="{FF2B5EF4-FFF2-40B4-BE49-F238E27FC236}">
                  <a16:creationId xmlns:a16="http://schemas.microsoft.com/office/drawing/2014/main" id="{D87737AA-E273-638E-0805-72322381EE89}"/>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a:off x="436218" y="5124173"/>
              <a:ext cx="540000" cy="540000"/>
            </a:xfrm>
            <a:prstGeom prst="rect">
              <a:avLst/>
            </a:prstGeom>
          </xdr:spPr>
        </xdr:pic>
      </xdr:grpSp>
    </xdr:grpSp>
    <xdr:clientData/>
  </xdr:twoCellAnchor>
  <xdr:twoCellAnchor editAs="oneCell">
    <xdr:from>
      <xdr:col>2</xdr:col>
      <xdr:colOff>11548</xdr:colOff>
      <xdr:row>0</xdr:row>
      <xdr:rowOff>219629</xdr:rowOff>
    </xdr:from>
    <xdr:to>
      <xdr:col>3</xdr:col>
      <xdr:colOff>1009830</xdr:colOff>
      <xdr:row>7</xdr:row>
      <xdr:rowOff>49822</xdr:rowOff>
    </xdr:to>
    <xdr:sp macro="" textlink="">
      <xdr:nvSpPr>
        <xdr:cNvPr id="25" name="사각형: 둥근 모서리 24">
          <a:extLst>
            <a:ext uri="{FF2B5EF4-FFF2-40B4-BE49-F238E27FC236}">
              <a16:creationId xmlns:a16="http://schemas.microsoft.com/office/drawing/2014/main" id="{9FC1BBB0-2733-89DD-6F41-37F66B7B6837}"/>
            </a:ext>
          </a:extLst>
        </xdr:cNvPr>
        <xdr:cNvSpPr/>
      </xdr:nvSpPr>
      <xdr:spPr>
        <a:xfrm>
          <a:off x="3596412" y="219629"/>
          <a:ext cx="1933463" cy="1094420"/>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editAs="oneCell">
    <xdr:from>
      <xdr:col>2</xdr:col>
      <xdr:colOff>143108</xdr:colOff>
      <xdr:row>3</xdr:row>
      <xdr:rowOff>14884</xdr:rowOff>
    </xdr:from>
    <xdr:to>
      <xdr:col>3</xdr:col>
      <xdr:colOff>878269</xdr:colOff>
      <xdr:row>5</xdr:row>
      <xdr:rowOff>29430</xdr:rowOff>
    </xdr:to>
    <xdr:pic>
      <xdr:nvPicPr>
        <xdr:cNvPr id="26" name="그림 25">
          <a:hlinkClick xmlns:r="http://schemas.openxmlformats.org/officeDocument/2006/relationships" r:id="rId20"/>
          <a:extLst>
            <a:ext uri="{FF2B5EF4-FFF2-40B4-BE49-F238E27FC236}">
              <a16:creationId xmlns:a16="http://schemas.microsoft.com/office/drawing/2014/main" id="{4DDF32D2-A85A-B7FA-4E1F-9B3DF3C77B55}"/>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3727972" y="586384"/>
          <a:ext cx="1670342" cy="360910"/>
        </a:xfrm>
        <a:prstGeom prst="rect">
          <a:avLst/>
        </a:prstGeom>
      </xdr:spPr>
    </xdr:pic>
    <xdr:clientData/>
  </xdr:twoCellAnchor>
  <xdr:twoCellAnchor editAs="oneCell">
    <xdr:from>
      <xdr:col>3</xdr:col>
      <xdr:colOff>1243702</xdr:colOff>
      <xdr:row>0</xdr:row>
      <xdr:rowOff>219629</xdr:rowOff>
    </xdr:from>
    <xdr:to>
      <xdr:col>4</xdr:col>
      <xdr:colOff>838384</xdr:colOff>
      <xdr:row>7</xdr:row>
      <xdr:rowOff>50168</xdr:rowOff>
    </xdr:to>
    <xdr:grpSp>
      <xdr:nvGrpSpPr>
        <xdr:cNvPr id="27" name="그룹 26">
          <a:extLst>
            <a:ext uri="{FF2B5EF4-FFF2-40B4-BE49-F238E27FC236}">
              <a16:creationId xmlns:a16="http://schemas.microsoft.com/office/drawing/2014/main" id="{415C4EFC-A907-7653-EA42-967E2AEA9AA2}"/>
            </a:ext>
          </a:extLst>
        </xdr:cNvPr>
        <xdr:cNvGrpSpPr/>
      </xdr:nvGrpSpPr>
      <xdr:grpSpPr>
        <a:xfrm>
          <a:off x="5763747" y="210104"/>
          <a:ext cx="1932637" cy="1086973"/>
          <a:chOff x="5690662" y="179294"/>
          <a:chExt cx="1934268" cy="1099594"/>
        </a:xfrm>
      </xdr:grpSpPr>
      <xdr:sp macro="" textlink="">
        <xdr:nvSpPr>
          <xdr:cNvPr id="31" name="사각형: 둥근 모서리 30">
            <a:extLst>
              <a:ext uri="{FF2B5EF4-FFF2-40B4-BE49-F238E27FC236}">
                <a16:creationId xmlns:a16="http://schemas.microsoft.com/office/drawing/2014/main" id="{0CE88BE4-9F7A-5A77-D34B-02D004129F96}"/>
              </a:ext>
            </a:extLst>
          </xdr:cNvPr>
          <xdr:cNvSpPr/>
        </xdr:nvSpPr>
        <xdr:spPr>
          <a:xfrm>
            <a:off x="5690662" y="179294"/>
            <a:ext cx="1934268" cy="1099594"/>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32" name="그림 31">
            <a:hlinkClick xmlns:r="http://schemas.openxmlformats.org/officeDocument/2006/relationships" r:id="rId22"/>
            <a:extLst>
              <a:ext uri="{FF2B5EF4-FFF2-40B4-BE49-F238E27FC236}">
                <a16:creationId xmlns:a16="http://schemas.microsoft.com/office/drawing/2014/main" id="{A6EC28F4-6726-932E-C085-08F2DDE299D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5775246" y="260015"/>
            <a:ext cx="1765101" cy="938152"/>
          </a:xfrm>
          <a:prstGeom prst="rect">
            <a:avLst/>
          </a:prstGeom>
        </xdr:spPr>
      </xdr:pic>
    </xdr:grpSp>
    <xdr:clientData/>
  </xdr:twoCellAnchor>
  <xdr:twoCellAnchor editAs="oneCell">
    <xdr:from>
      <xdr:col>4</xdr:col>
      <xdr:colOff>1072255</xdr:colOff>
      <xdr:row>0</xdr:row>
      <xdr:rowOff>69277</xdr:rowOff>
    </xdr:from>
    <xdr:to>
      <xdr:col>5</xdr:col>
      <xdr:colOff>667228</xdr:colOff>
      <xdr:row>8</xdr:row>
      <xdr:rowOff>159594</xdr:rowOff>
    </xdr:to>
    <xdr:grpSp>
      <xdr:nvGrpSpPr>
        <xdr:cNvPr id="28" name="그룹 27">
          <a:hlinkClick xmlns:r="http://schemas.openxmlformats.org/officeDocument/2006/relationships" r:id="rId24"/>
          <a:extLst>
            <a:ext uri="{FF2B5EF4-FFF2-40B4-BE49-F238E27FC236}">
              <a16:creationId xmlns:a16="http://schemas.microsoft.com/office/drawing/2014/main" id="{AD1BE06C-FB8B-DC4D-DF16-5577A1B0A1C4}"/>
            </a:ext>
          </a:extLst>
        </xdr:cNvPr>
        <xdr:cNvGrpSpPr/>
      </xdr:nvGrpSpPr>
      <xdr:grpSpPr>
        <a:xfrm>
          <a:off x="7930255" y="69277"/>
          <a:ext cx="1932928" cy="1510408"/>
          <a:chOff x="9144259" y="67236"/>
          <a:chExt cx="1936800" cy="1533906"/>
        </a:xfrm>
      </xdr:grpSpPr>
      <xdr:sp macro="" textlink="">
        <xdr:nvSpPr>
          <xdr:cNvPr id="29" name="사각형: 둥근 모서리 28">
            <a:extLst>
              <a:ext uri="{FF2B5EF4-FFF2-40B4-BE49-F238E27FC236}">
                <a16:creationId xmlns:a16="http://schemas.microsoft.com/office/drawing/2014/main" id="{225AE49C-E4C3-AE54-2AFC-B93A03568455}"/>
              </a:ext>
            </a:extLst>
          </xdr:cNvPr>
          <xdr:cNvSpPr/>
        </xdr:nvSpPr>
        <xdr:spPr>
          <a:xfrm>
            <a:off x="9144259" y="224208"/>
            <a:ext cx="1936800" cy="1098000"/>
          </a:xfrm>
          <a:prstGeom prst="roundRect">
            <a:avLst/>
          </a:prstGeom>
          <a:solidFill>
            <a:schemeClr val="bg1"/>
          </a:solidFill>
          <a:ln w="6350">
            <a:solidFill>
              <a:schemeClr val="bg1">
                <a:lumMod val="75000"/>
              </a:schemeClr>
            </a:solid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pic>
        <xdr:nvPicPr>
          <xdr:cNvPr id="30" name="그림 29">
            <a:extLst>
              <a:ext uri="{FF2B5EF4-FFF2-40B4-BE49-F238E27FC236}">
                <a16:creationId xmlns:a16="http://schemas.microsoft.com/office/drawing/2014/main" id="{1B612788-EDF7-D89E-57C9-053465E5ACCF}"/>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9313131" y="67236"/>
            <a:ext cx="1599057" cy="1533906"/>
          </a:xfrm>
          <a:prstGeom prst="rect">
            <a:avLst/>
          </a:prstGeom>
        </xdr:spPr>
      </xdr:pic>
    </xdr:grpSp>
    <xdr:clientData/>
  </xdr:twoCellAnchor>
  <xdr:twoCellAnchor>
    <xdr:from>
      <xdr:col>2</xdr:col>
      <xdr:colOff>123533</xdr:colOff>
      <xdr:row>9</xdr:row>
      <xdr:rowOff>47624</xdr:rowOff>
    </xdr:from>
    <xdr:to>
      <xdr:col>8</xdr:col>
      <xdr:colOff>2268682</xdr:colOff>
      <xdr:row>10</xdr:row>
      <xdr:rowOff>0</xdr:rowOff>
    </xdr:to>
    <xdr:graphicFrame macro="">
      <xdr:nvGraphicFramePr>
        <xdr:cNvPr id="33" name="차트 32">
          <a:extLst>
            <a:ext uri="{FF2B5EF4-FFF2-40B4-BE49-F238E27FC236}">
              <a16:creationId xmlns:a16="http://schemas.microsoft.com/office/drawing/2014/main" id="{E0879545-73D4-1256-CBBA-2159654D175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4</xdr:col>
      <xdr:colOff>661987</xdr:colOff>
      <xdr:row>9</xdr:row>
      <xdr:rowOff>147637</xdr:rowOff>
    </xdr:from>
    <xdr:to>
      <xdr:col>10</xdr:col>
      <xdr:colOff>604837</xdr:colOff>
      <xdr:row>23</xdr:row>
      <xdr:rowOff>52387</xdr:rowOff>
    </xdr:to>
    <xdr:graphicFrame macro="">
      <xdr:nvGraphicFramePr>
        <xdr:cNvPr id="9" name="차트 8">
          <a:extLst>
            <a:ext uri="{FF2B5EF4-FFF2-40B4-BE49-F238E27FC236}">
              <a16:creationId xmlns:a16="http://schemas.microsoft.com/office/drawing/2014/main" id="{80D4494B-12EB-FD0A-E618-52A1CA7C7A5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555283E-651A-4CB9-8836-41DEDC1F5696}" name="일일DB" displayName="일일DB" ref="C10:P20" totalsRowShown="0" headerRowDxfId="88" headerRowCellStyle="Normal">
  <autoFilter ref="C10:P20" xr:uid="{A555283E-651A-4CB9-8836-41DEDC1F5696}"/>
  <tableColumns count="14">
    <tableColumn id="1" xr3:uid="{E057066B-A1CB-4491-A79A-32C981CDA676}" name="날짜" dataDxfId="87"/>
    <tableColumn id="2" xr3:uid="{22BC1F0B-1EEB-4C72-9E4F-F55E91BD94CE}" name="상품명" dataDxfId="86"/>
    <tableColumn id="3" xr3:uid="{4ED0C96A-1CEB-4711-8226-5E2D4E32C1C3}" name="키워드" dataDxfId="85"/>
    <tableColumn id="4" xr3:uid="{A06954A8-1C4D-4A82-8FE6-F27463C50606}" name="메인키워드여부" dataDxfId="84"/>
    <tableColumn id="5" xr3:uid="{53575967-B232-436C-9B25-84ACC9AB2DE2}" name="키워드조회수" dataDxfId="83"/>
    <tableColumn id="6" xr3:uid="{53C42B1E-FA41-4C9E-94A3-1D8D2C9EF381}" name="키워드순위" dataDxfId="82"/>
    <tableColumn id="7" xr3:uid="{59FDE290-A436-408D-8967-E97CC2473D53}" name="클릭수" dataDxfId="81"/>
    <tableColumn id="8" xr3:uid="{4BC47571-1B09-40AA-97BA-76D3C81B66C3}" name="판매가격" dataDxfId="80"/>
    <tableColumn id="9" xr3:uid="{A6ED0638-4412-42F3-9C15-B8D88DBC7519}" name="리뷰수" dataDxfId="79"/>
    <tableColumn id="10" xr3:uid="{C792DC07-4DB2-472A-B236-26429A4F470C}" name="재고" dataDxfId="78"/>
    <tableColumn id="11" xr3:uid="{F7E2A1B2-1A47-40EC-B9B0-46FEF1F7C295}" name="보관료" dataDxfId="77"/>
    <tableColumn id="12" xr3:uid="{3815D6E7-BFD1-4597-B002-7C9781CF23B4}" name="일일판매량" dataDxfId="76"/>
    <tableColumn id="13" xr3:uid="{1737143F-7B25-43F5-A0D1-5C15CDC57632}" name="한달판매량" dataDxfId="75"/>
    <tableColumn id="14" xr3:uid="{E9424BC7-34CC-407E-91B4-09C7864D3ED5}" name="일일분석보고" dataDxfId="74"/>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57C5B47-B0C1-4687-8621-5BB1DE0FA2FB}" name="경쟁상품" displayName="경쟁상품" ref="C10:Q24" totalsRowShown="0" headerRowDxfId="73" dataDxfId="71" headerRowBorderDxfId="72" headerRowCellStyle="Normal">
  <autoFilter ref="C10:Q24" xr:uid="{957C5B47-B0C1-4687-8621-5BB1DE0FA2FB}"/>
  <tableColumns count="15">
    <tableColumn id="1" xr3:uid="{D26A8286-4036-4BFE-8F23-56AA28134EB6}" name="날짜" dataDxfId="70"/>
    <tableColumn id="2" xr3:uid="{7F091B31-5081-489B-86D0-05B86C7803F9}" name="분류상품군" dataDxfId="69"/>
    <tableColumn id="3" xr3:uid="{6F861634-D6C2-4017-B971-05B7ACD5ACE3}" name="키워드" dataDxfId="68"/>
    <tableColumn id="4" xr3:uid="{26FD4D5B-2217-4227-87D3-6F8FCD707FFA}" name="메인키워드여부" dataDxfId="67"/>
    <tableColumn id="5" xr3:uid="{0A6CE7FB-A0CC-429E-9ABC-405263A96640}" name="키워드순위" dataDxfId="66"/>
    <tableColumn id="6" xr3:uid="{5FB49AB0-61E1-4105-B710-1CF119910F73}" name="카테고리" dataDxfId="65"/>
    <tableColumn id="7" xr3:uid="{40402C70-7148-4424-BFFA-64095024E23A}" name="브랜드" dataDxfId="64"/>
    <tableColumn id="8" xr3:uid="{86AA1894-A936-467E-ABBE-1D9EC1C1D678}" name="제조사" dataDxfId="63"/>
    <tableColumn id="9" xr3:uid="{9E23B78D-B447-4663-9B19-DA1AC9A610ED}" name="상품명" dataDxfId="62"/>
    <tableColumn id="10" xr3:uid="{84A401CC-E809-4B91-B23A-5E7B0B42F68D}" name="가격" dataDxfId="61"/>
    <tableColumn id="11" xr3:uid="{2178D4A2-EC33-48DB-A17B-949466A647D2}" name="구매건수" dataDxfId="60"/>
    <tableColumn id="12" xr3:uid="{F396FBA8-CF7B-4FFB-BF3E-1BF24541F501}" name="리뷰수" dataDxfId="59"/>
    <tableColumn id="13" xr3:uid="{A2BEA179-FEA2-47A7-BCD7-5CAA1D293D66}" name="클릭수" dataDxfId="58"/>
    <tableColumn id="14" xr3:uid="{ADA434E6-6477-4471-BD69-50E2B5F78CDE}" name="전환율" dataDxfId="57"/>
    <tableColumn id="15" xr3:uid="{47E01060-7D40-481C-8531-6857F25F7CDA}" name="링크" dataDxfId="56"/>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2C10018-943A-48E3-909A-9B2E84BC09BD}" name="업무일지" displayName="업무일지" ref="C10:D11" totalsRowShown="0" headerRowDxfId="55">
  <autoFilter ref="C10:D11" xr:uid="{42C10018-943A-48E3-909A-9B2E84BC09BD}"/>
  <tableColumns count="2">
    <tableColumn id="1" xr3:uid="{2A40771E-3098-4909-B2E1-241B9BFEBDB2}" name="날짜" dataDxfId="54"/>
    <tableColumn id="2" xr3:uid="{5636DDA7-4998-463C-B4FF-D3582AF9BF4C}" name="내용" dataDxfId="5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34E166B7-51FB-4710-A31E-FA304B26967A}" name="상품관리" displayName="상품관리" ref="C11:T40" totalsRowShown="0" headerRowDxfId="52" headerRowBorderDxfId="51" tableBorderDxfId="50" totalsRowBorderDxfId="49">
  <autoFilter ref="C11:T40" xr:uid="{34E166B7-51FB-4710-A31E-FA304B26967A}"/>
  <tableColumns count="18">
    <tableColumn id="1" xr3:uid="{CA404733-17CA-4550-8C43-216EFAFA872E}" name="상품명" dataDxfId="48"/>
    <tableColumn id="18" xr3:uid="{5BD71659-4C00-4EA4-AA50-A0FB10182486}" name="판매상품명" dataDxfId="47"/>
    <tableColumn id="2" xr3:uid="{9AB22E7D-BFA6-411E-977B-FF566C7EF19E}" name="수량" dataDxfId="46"/>
    <tableColumn id="3" xr3:uid="{C17D50E2-BF6C-4C9E-AAB6-EE69E3AEC6BD}" name="지출" dataDxfId="45"/>
    <tableColumn id="4" xr3:uid="{9DB9D8AA-1315-40A1-8B96-A5AE55854811}" name="개별투자금(원)" dataDxfId="44"/>
    <tableColumn id="5" xr3:uid="{FDEDDBDE-4B33-46AD-AC97-81EB137BD23F}" name="판매가격" dataDxfId="43"/>
    <tableColumn id="6" xr3:uid="{7E75E3BA-175C-4333-9CC0-0F7647A37A83}" name="쿠팡수수료" dataDxfId="42"/>
    <tableColumn id="7" xr3:uid="{0C9B7F5E-35C6-4F34-820D-8F08A83E363C}" name="실제수입수량" dataDxfId="41"/>
    <tableColumn id="8" xr3:uid="{70AF29ED-B0F0-4B95-88A4-6736B28D84C8}" name="실구매수량" dataDxfId="40"/>
    <tableColumn id="9" xr3:uid="{2566D89D-C665-4171-9453-35D94986D3DA}" name="실구매투자비" dataDxfId="39"/>
    <tableColumn id="10" xr3:uid="{F94A489B-CCC9-49B5-ABE1-2432254B0D85}" name="실구매투자비(개별)" dataDxfId="38"/>
    <tableColumn id="11" xr3:uid="{F929070C-290C-42B3-BFE2-B30A40CF39D1}" name="트래픽투자비" dataDxfId="37"/>
    <tableColumn id="12" xr3:uid="{AC6AF086-F3A1-460E-87F7-3996B38C719D}" name="트래픽투자비(개별)" dataDxfId="36"/>
    <tableColumn id="13" xr3:uid="{CDA93548-51EB-451C-86B6-7C478832BFF2}" name="입출고,배송비" dataDxfId="35"/>
    <tableColumn id="14" xr3:uid="{4C19B34C-C111-414B-957A-0B4405E96DF8}" name="보관료" dataDxfId="34"/>
    <tableColumn id="15" xr3:uid="{9BEED419-5FC4-46A4-9C2B-A68DE17154F4}" name="마진" dataDxfId="33"/>
    <tableColumn id="16" xr3:uid="{41E0A6DE-AF78-4C24-B092-B1BE1F4165FF}" name="비고" dataDxfId="32"/>
    <tableColumn id="17" xr3:uid="{8C0D88FC-BC5B-41F6-9CDD-EC9EE48D18F7}" name="목표판매량" dataDxfId="31"/>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66777CD-E0C7-4052-B0BF-FD3B0EFD43A0}" name="예산관리" displayName="예산관리" ref="C29:O1460" totalsRowShown="0" headerRowDxfId="30" dataDxfId="28" headerRowBorderDxfId="29" tableBorderDxfId="27">
  <autoFilter ref="C29:O1460" xr:uid="{966777CD-E0C7-4052-B0BF-FD3B0EFD43A0}">
    <filterColumn colId="0">
      <filters>
        <dateGroupItem year="2026" month="5" dateTimeGrouping="month"/>
      </filters>
    </filterColumn>
  </autoFilter>
  <tableColumns count="13">
    <tableColumn id="1" xr3:uid="{8D07FEA1-28D1-4113-AA5F-EA06A699F099}" name="일시" dataDxfId="26"/>
    <tableColumn id="2" xr3:uid="{1558596A-7D3C-491C-B057-E4EB3DD29251}" name="지출" dataDxfId="25"/>
    <tableColumn id="3" xr3:uid="{A9DFBA48-B9FE-42F1-AF10-AC8B1841488B}" name="수입" dataDxfId="24"/>
    <tableColumn id="4" xr3:uid="{8338AED9-6600-43CB-A2C7-2A2FB1FDA0ED}" name="내역" dataDxfId="23"/>
    <tableColumn id="5" xr3:uid="{7530681E-1E1F-4CA3-9745-3A697D418786}" name="구분" dataDxfId="22"/>
    <tableColumn id="6" xr3:uid="{810DCCB0-D9C1-4266-8AF3-80E71E81B16E}" name="소분류" dataDxfId="21"/>
    <tableColumn id="7" xr3:uid="{C1981D7B-472A-44D3-AA8D-8E1B262F7A6E}" name="상세소분류1" dataDxfId="20"/>
    <tableColumn id="8" xr3:uid="{759008AE-8E9F-4EF8-B0DC-3A100310D5FA}" name="상세소분류2" dataDxfId="19"/>
    <tableColumn id="9" xr3:uid="{6093D80A-D476-49A7-9AC5-AEF7D33A51B0}" name="소분류1수량" dataDxfId="18"/>
    <tableColumn id="10" xr3:uid="{B145CCBF-63AC-4D6E-95CD-548516D222A3}" name="소분류2수량" dataDxfId="17"/>
    <tableColumn id="11" xr3:uid="{28256B83-EF40-405C-B3CC-1E358909A2CF}" name="기타수입내용(반품등)" dataDxfId="16"/>
    <tableColumn id="12" xr3:uid="{19247853-A45A-42EE-A347-DF46793ADBD4}" name="총액" dataDxfId="15"/>
    <tableColumn id="13" xr3:uid="{327547CB-F878-4E3B-B593-AB06AFE1255B}" name="비고" dataDxfId="14"/>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FB391104-6F41-426A-AB4D-25DF480522A0}" name="입금항목" displayName="입금항목" ref="A1:E12" totalsRowShown="0" headerRowDxfId="13" dataDxfId="12">
  <autoFilter ref="A1:E12" xr:uid="{FB391104-6F41-426A-AB4D-25DF480522A0}"/>
  <tableColumns count="5">
    <tableColumn id="1" xr3:uid="{5D6D752A-3ADA-484A-B189-02F8CC952F77}" name="입금항목" dataDxfId="11"/>
    <tableColumn id="2" xr3:uid="{5C762B3D-9133-46D5-BD58-14D37CF8779D}" name="세부항목" dataDxfId="10"/>
    <tableColumn id="3" xr3:uid="{75B51163-BDDC-492A-9BA6-5CEB3E79927D}" name="설명" dataDxfId="9"/>
    <tableColumn id="4" xr3:uid="{41448CC7-CC21-4A56-9E0D-B2279F8717E0}" name="매출반영" dataDxfId="8"/>
    <tableColumn id="5" xr3:uid="{95B117D7-D0FB-4F07-81CE-34E08F559D5F}" name="예시" dataDxfId="7"/>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CBBF230-8CF7-4D15-AB0C-8A7ECA276283}" name="출금항목" displayName="출금항목" ref="G1:K25" totalsRowShown="0" headerRowDxfId="6" dataDxfId="5">
  <autoFilter ref="G1:K25" xr:uid="{ACBBF230-8CF7-4D15-AB0C-8A7ECA276283}"/>
  <tableColumns count="5">
    <tableColumn id="1" xr3:uid="{50B8CA23-8035-4E53-BF04-77D39DE508D8}" name="출금항목" dataDxfId="4"/>
    <tableColumn id="2" xr3:uid="{3B725BDE-2B06-473D-BDC3-BD6938527E8D}" name="세부항목" dataDxfId="3"/>
    <tableColumn id="3" xr3:uid="{65778C09-EAA9-48C6-AD60-B400AD9B08F5}" name="설명" dataDxfId="2"/>
    <tableColumn id="4" xr3:uid="{74E4389F-C82E-461C-B061-FB4D697E3BF5}" name="비용반영" dataDxfId="1"/>
    <tableColumn id="5" xr3:uid="{28F0B606-AA4E-4B98-8730-A718272DD094}" name="예시" dataDxfId="0"/>
  </tableColumns>
  <tableStyleInfo name="TableStyleMedium2" showFirstColumn="0" showLastColumn="0" showRowStripes="1" showColumnStripes="0"/>
</table>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hyperlink" Target="https://www.coupang.com/vp/products/9171657401?itemId=27031573636&amp;vendorItemId=94010206898" TargetMode="External"/><Relationship Id="rId2" Type="http://schemas.openxmlformats.org/officeDocument/2006/relationships/hyperlink" Target="https://www.coupang.com/vp/products/9158880717?itemId=26977331697&amp;vendorItemId=93919210914&amp;q=%EC%84%B1%EC%9D%B8%EC%9A%A9%20%EC%88%98%EC%A1%B1%EA%B0%91&amp;searchId=420297c911848274&amp;sourceType=search&amp;itemsCount=36&amp;searchRank=2&amp;rank=2" TargetMode="External"/><Relationship Id="rId1" Type="http://schemas.openxmlformats.org/officeDocument/2006/relationships/hyperlink" Target="https://www.coupang.com/vp/products/9158880717?itemId=26977331697&amp;vendorItemId=93919210914&amp;q=%EC%84%B1%EC%9D%B8%EC%9A%A9%20%EC%88%98%EC%A1%B1%EA%B0%91&amp;searchId=420297c911848274&amp;sourceType=search&amp;itemsCount=36&amp;searchRank=2&amp;rank=2" TargetMode="External"/><Relationship Id="rId5" Type="http://schemas.openxmlformats.org/officeDocument/2006/relationships/table" Target="../tables/table2.xm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table" Target="../tables/table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EEF6F-9EAC-46B8-BFF3-8F38768501C3}">
  <sheetPr codeName="Sheet1"/>
  <dimension ref="A1:AM102"/>
  <sheetViews>
    <sheetView showGridLines="0" showRowColHeaders="0" tabSelected="1" zoomScale="55" zoomScaleNormal="55" workbookViewId="0">
      <selection activeCell="AE4" sqref="AE4:AL5"/>
      <extLst>
        <ext xmlns:xlsdti="http://schemas.microsoft.com/office/spreadsheetml/2023/showDataTypeIcons" uri="{77bfe23e-c014-4d31-8a63-9c772dbf06b6}">
          <xlsdti:showDataTypeIcons visible="0"/>
        </ext>
      </extLst>
    </sheetView>
  </sheetViews>
  <sheetFormatPr defaultColWidth="8.625" defaultRowHeight="17.100000000000001" customHeight="1"/>
  <cols>
    <col min="1" max="1" width="45.625" style="36" customWidth="1"/>
    <col min="2" max="2" width="8.625" style="37" customWidth="1"/>
    <col min="3" max="22" width="8.625" style="37"/>
    <col min="23" max="24" width="8.625" style="37" customWidth="1"/>
    <col min="25" max="36" width="8.625" style="37"/>
    <col min="37" max="37" width="8.625" style="37" customWidth="1"/>
    <col min="38" max="38" width="8.625" style="37"/>
    <col min="39" max="39" width="13.625" style="37" customWidth="1"/>
    <col min="40" max="40" width="8.625" style="37" customWidth="1"/>
    <col min="41" max="16384" width="8.625" style="37"/>
  </cols>
  <sheetData>
    <row r="1" spans="1:39" ht="21.95" customHeight="1">
      <c r="A1" s="203"/>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c r="AG1" s="86"/>
      <c r="AH1" s="86"/>
      <c r="AI1" s="86"/>
      <c r="AJ1" s="86"/>
      <c r="AK1" s="86"/>
      <c r="AL1" s="86"/>
      <c r="AM1" s="86"/>
    </row>
    <row r="2" spans="1:39" ht="21.95" customHeight="1">
      <c r="A2" s="203"/>
      <c r="B2" s="86"/>
      <c r="C2" s="86"/>
      <c r="D2" s="86"/>
      <c r="E2" s="86"/>
      <c r="F2" s="86"/>
      <c r="G2" s="86"/>
      <c r="H2" s="86"/>
      <c r="I2" s="86"/>
      <c r="J2" s="86"/>
      <c r="K2" s="86"/>
      <c r="L2" s="86"/>
      <c r="M2" s="86"/>
      <c r="N2" s="86"/>
      <c r="O2" s="86"/>
      <c r="P2" s="86"/>
      <c r="Q2" s="86"/>
      <c r="R2" s="86"/>
      <c r="S2" s="86"/>
      <c r="T2" s="86"/>
      <c r="U2" s="86"/>
      <c r="V2" s="86"/>
      <c r="W2" s="86"/>
      <c r="X2" s="86"/>
      <c r="Y2" s="86"/>
      <c r="Z2" s="87"/>
      <c r="AA2" s="87"/>
      <c r="AB2" s="87"/>
      <c r="AC2" s="87"/>
      <c r="AD2" s="87"/>
      <c r="AE2" s="87"/>
      <c r="AF2" s="87"/>
      <c r="AG2" s="87"/>
      <c r="AH2" s="87"/>
      <c r="AI2" s="87"/>
      <c r="AJ2" s="87"/>
      <c r="AK2" s="87"/>
      <c r="AL2" s="87"/>
      <c r="AM2" s="87"/>
    </row>
    <row r="3" spans="1:39" ht="21.95" customHeight="1">
      <c r="A3" s="203"/>
      <c r="B3" s="86"/>
      <c r="C3" s="86"/>
      <c r="D3" s="86"/>
      <c r="E3" s="86"/>
      <c r="F3" s="86"/>
      <c r="G3" s="86"/>
      <c r="H3" s="86"/>
      <c r="I3" s="86"/>
      <c r="J3" s="86"/>
      <c r="K3" s="86"/>
      <c r="L3" s="86"/>
      <c r="M3" s="86"/>
      <c r="N3" s="86"/>
      <c r="O3" s="86"/>
      <c r="P3" s="86"/>
      <c r="Q3" s="86"/>
      <c r="R3" s="86"/>
      <c r="S3" s="86"/>
      <c r="T3" s="86"/>
      <c r="U3" s="86"/>
      <c r="V3" s="86"/>
      <c r="W3" s="86"/>
      <c r="X3" s="86"/>
      <c r="Y3" s="88"/>
      <c r="Z3" s="87"/>
      <c r="AA3" s="87"/>
      <c r="AB3" s="87"/>
      <c r="AC3" s="87"/>
      <c r="AD3" s="87"/>
      <c r="AE3" s="87"/>
      <c r="AF3" s="87"/>
      <c r="AG3" s="87"/>
      <c r="AH3" s="87"/>
      <c r="AI3" s="87"/>
      <c r="AJ3" s="87"/>
      <c r="AK3" s="87"/>
      <c r="AL3" s="87"/>
      <c r="AM3" s="87"/>
    </row>
    <row r="4" spans="1:39" ht="27.95" customHeight="1">
      <c r="A4" s="203"/>
      <c r="B4" s="86"/>
      <c r="C4" s="86"/>
      <c r="D4" s="86"/>
      <c r="E4" s="86"/>
      <c r="F4" s="86"/>
      <c r="G4" s="86"/>
      <c r="H4" s="86"/>
      <c r="I4" s="86"/>
      <c r="J4" s="86"/>
      <c r="K4" s="86"/>
      <c r="L4" s="86"/>
      <c r="M4" s="86"/>
      <c r="N4" s="86"/>
      <c r="O4" s="86"/>
      <c r="P4" s="86"/>
      <c r="Q4" s="86"/>
      <c r="R4" s="86"/>
      <c r="S4" s="86"/>
      <c r="T4" s="86"/>
      <c r="U4" s="86"/>
      <c r="V4" s="86"/>
      <c r="W4" s="86"/>
      <c r="X4" s="86"/>
      <c r="Y4" s="86"/>
      <c r="Z4" s="87"/>
      <c r="AA4" s="206" t="s">
        <v>832</v>
      </c>
      <c r="AB4" s="207"/>
      <c r="AC4" s="207"/>
      <c r="AD4" s="87"/>
      <c r="AE4" s="204">
        <v>46181</v>
      </c>
      <c r="AF4" s="205"/>
      <c r="AG4" s="205"/>
      <c r="AH4" s="205"/>
      <c r="AI4" s="205"/>
      <c r="AJ4" s="205"/>
      <c r="AK4" s="205"/>
      <c r="AL4" s="205"/>
      <c r="AM4" s="87"/>
    </row>
    <row r="5" spans="1:39" ht="27.95" customHeight="1">
      <c r="A5" s="203"/>
      <c r="B5" s="86"/>
      <c r="C5" s="86"/>
      <c r="D5" s="86"/>
      <c r="E5" s="86"/>
      <c r="F5" s="86"/>
      <c r="G5" s="86"/>
      <c r="H5" s="86"/>
      <c r="I5" s="86"/>
      <c r="J5" s="86"/>
      <c r="K5" s="86"/>
      <c r="L5" s="86"/>
      <c r="M5" s="86"/>
      <c r="N5" s="86"/>
      <c r="O5" s="86"/>
      <c r="P5" s="86"/>
      <c r="Q5" s="86"/>
      <c r="R5" s="86"/>
      <c r="S5" s="86"/>
      <c r="T5" s="86"/>
      <c r="U5" s="86"/>
      <c r="V5" s="86"/>
      <c r="W5" s="86"/>
      <c r="X5" s="86"/>
      <c r="Y5" s="86"/>
      <c r="Z5" s="87"/>
      <c r="AA5" s="207"/>
      <c r="AB5" s="207"/>
      <c r="AC5" s="207"/>
      <c r="AD5" s="87"/>
      <c r="AE5" s="205"/>
      <c r="AF5" s="205"/>
      <c r="AG5" s="205"/>
      <c r="AH5" s="205"/>
      <c r="AI5" s="205"/>
      <c r="AJ5" s="205"/>
      <c r="AK5" s="205"/>
      <c r="AL5" s="205"/>
      <c r="AM5" s="87"/>
    </row>
    <row r="6" spans="1:39" ht="21.95" customHeight="1">
      <c r="A6" s="203"/>
      <c r="B6" s="86"/>
      <c r="C6" s="86"/>
      <c r="D6" s="86"/>
      <c r="E6" s="86"/>
      <c r="F6" s="86"/>
      <c r="G6" s="86"/>
      <c r="H6" s="86"/>
      <c r="I6" s="86"/>
      <c r="J6" s="86"/>
      <c r="K6" s="86"/>
      <c r="L6" s="86"/>
      <c r="M6" s="86"/>
      <c r="N6" s="86"/>
      <c r="O6" s="86"/>
      <c r="P6" s="86"/>
      <c r="Q6" s="86"/>
      <c r="R6" s="86"/>
      <c r="S6" s="86"/>
      <c r="T6" s="86"/>
      <c r="U6" s="86"/>
      <c r="V6" s="86"/>
      <c r="W6" s="86"/>
      <c r="X6" s="86"/>
      <c r="Y6" s="86"/>
      <c r="Z6" s="87"/>
      <c r="AA6" s="87"/>
      <c r="AB6" s="87"/>
      <c r="AC6" s="87"/>
      <c r="AD6" s="87"/>
      <c r="AE6" s="87"/>
      <c r="AF6" s="87"/>
      <c r="AG6" s="87"/>
      <c r="AH6" s="87"/>
      <c r="AI6" s="87"/>
      <c r="AJ6" s="87"/>
      <c r="AK6" s="87"/>
      <c r="AL6" s="87"/>
      <c r="AM6" s="87"/>
    </row>
    <row r="7" spans="1:39" ht="21.95" customHeight="1">
      <c r="A7" s="203"/>
      <c r="B7" s="86"/>
      <c r="C7" s="86"/>
      <c r="D7" s="86"/>
      <c r="E7" s="86"/>
      <c r="F7" s="86"/>
      <c r="G7" s="86"/>
      <c r="H7" s="86"/>
      <c r="I7" s="86"/>
      <c r="J7" s="86"/>
      <c r="K7" s="86"/>
      <c r="L7" s="86"/>
      <c r="M7" s="86"/>
      <c r="N7" s="86"/>
      <c r="O7" s="86"/>
      <c r="P7" s="86"/>
      <c r="Q7" s="86"/>
      <c r="R7" s="86"/>
      <c r="S7" s="86"/>
      <c r="T7" s="86"/>
      <c r="U7" s="86"/>
      <c r="V7" s="86"/>
      <c r="W7" s="86"/>
      <c r="X7" s="86"/>
      <c r="Y7" s="86"/>
      <c r="Z7" s="87"/>
      <c r="AA7" s="87"/>
      <c r="AB7" s="87"/>
      <c r="AC7" s="87"/>
      <c r="AD7" s="87"/>
      <c r="AE7" s="87"/>
      <c r="AF7" s="87"/>
      <c r="AG7" s="87"/>
      <c r="AH7" s="87"/>
      <c r="AI7" s="87"/>
      <c r="AJ7" s="87"/>
      <c r="AK7" s="87"/>
      <c r="AL7" s="87"/>
      <c r="AM7" s="87"/>
    </row>
    <row r="8" spans="1:39" ht="27.95" customHeight="1">
      <c r="A8" s="203"/>
      <c r="B8" s="86"/>
      <c r="C8" s="86"/>
      <c r="D8" s="86"/>
      <c r="E8" s="86"/>
      <c r="F8" s="86"/>
      <c r="G8" s="86"/>
      <c r="H8" s="86"/>
      <c r="I8" s="86"/>
      <c r="J8" s="86"/>
      <c r="K8" s="86"/>
      <c r="L8" s="86"/>
      <c r="M8" s="86"/>
      <c r="N8" s="86"/>
      <c r="O8" s="86"/>
      <c r="P8" s="86"/>
      <c r="Q8" s="86"/>
      <c r="R8" s="86"/>
      <c r="S8" s="86"/>
      <c r="T8" s="86"/>
      <c r="U8" s="86"/>
      <c r="V8" s="86"/>
      <c r="W8" s="86"/>
      <c r="X8" s="86"/>
      <c r="Y8" s="86"/>
      <c r="Z8" s="87"/>
      <c r="AA8" s="206" t="s">
        <v>833</v>
      </c>
      <c r="AB8" s="208"/>
      <c r="AC8" s="208"/>
      <c r="AD8" s="87"/>
      <c r="AE8" s="204" t="s">
        <v>902</v>
      </c>
      <c r="AF8" s="205"/>
      <c r="AG8" s="205"/>
      <c r="AH8" s="205"/>
      <c r="AI8" s="205"/>
      <c r="AJ8" s="205"/>
      <c r="AK8" s="205"/>
      <c r="AL8" s="205"/>
      <c r="AM8" s="87"/>
    </row>
    <row r="9" spans="1:39" ht="27.95" customHeight="1">
      <c r="A9" s="203"/>
      <c r="B9" s="86"/>
      <c r="C9" s="86"/>
      <c r="D9" s="86"/>
      <c r="E9" s="86"/>
      <c r="F9" s="86"/>
      <c r="G9" s="86"/>
      <c r="H9" s="86"/>
      <c r="I9" s="86"/>
      <c r="J9" s="86"/>
      <c r="K9" s="86"/>
      <c r="L9" s="86"/>
      <c r="M9" s="86"/>
      <c r="N9" s="86"/>
      <c r="O9" s="86"/>
      <c r="P9" s="86"/>
      <c r="Q9" s="86"/>
      <c r="R9" s="86"/>
      <c r="S9" s="86"/>
      <c r="T9" s="86"/>
      <c r="U9" s="86"/>
      <c r="V9" s="86"/>
      <c r="W9" s="86"/>
      <c r="X9" s="86"/>
      <c r="Y9" s="86"/>
      <c r="Z9" s="87"/>
      <c r="AA9" s="208"/>
      <c r="AB9" s="208"/>
      <c r="AC9" s="208"/>
      <c r="AD9" s="87"/>
      <c r="AE9" s="205"/>
      <c r="AF9" s="205"/>
      <c r="AG9" s="205"/>
      <c r="AH9" s="205"/>
      <c r="AI9" s="205"/>
      <c r="AJ9" s="205"/>
      <c r="AK9" s="205"/>
      <c r="AL9" s="205"/>
      <c r="AM9" s="87"/>
    </row>
    <row r="10" spans="1:39" ht="21.95" customHeight="1">
      <c r="A10" s="203"/>
      <c r="B10" s="86"/>
      <c r="C10" s="86"/>
      <c r="D10" s="86"/>
      <c r="E10" s="86"/>
      <c r="F10" s="86"/>
      <c r="G10" s="86"/>
      <c r="H10" s="86"/>
      <c r="I10" s="86"/>
      <c r="J10" s="86"/>
      <c r="K10" s="86"/>
      <c r="L10" s="86"/>
      <c r="M10" s="86"/>
      <c r="N10" s="86"/>
      <c r="O10" s="86"/>
      <c r="P10" s="86"/>
      <c r="Q10" s="86"/>
      <c r="R10" s="86"/>
      <c r="S10" s="86"/>
      <c r="T10" s="86"/>
      <c r="U10" s="86"/>
      <c r="V10" s="86"/>
      <c r="W10" s="86"/>
      <c r="X10" s="86"/>
      <c r="Y10" s="86"/>
      <c r="Z10" s="87"/>
      <c r="AA10" s="87"/>
      <c r="AB10" s="87"/>
      <c r="AC10" s="87"/>
      <c r="AD10" s="87"/>
      <c r="AE10" s="87"/>
      <c r="AF10" s="87"/>
      <c r="AG10" s="87"/>
      <c r="AH10" s="87"/>
      <c r="AI10" s="87"/>
      <c r="AJ10" s="87"/>
      <c r="AK10" s="87"/>
      <c r="AL10" s="87"/>
      <c r="AM10" s="87"/>
    </row>
    <row r="11" spans="1:39" ht="21.95" customHeight="1">
      <c r="A11" s="203"/>
      <c r="B11" s="86"/>
      <c r="C11" s="86"/>
      <c r="D11" s="86"/>
      <c r="E11" s="86"/>
      <c r="F11" s="86"/>
      <c r="G11" s="86"/>
      <c r="H11" s="86"/>
      <c r="I11" s="86"/>
      <c r="J11" s="86"/>
      <c r="K11" s="86"/>
      <c r="L11" s="86"/>
      <c r="M11" s="86"/>
      <c r="N11" s="86"/>
      <c r="O11" s="86"/>
      <c r="P11" s="86"/>
      <c r="Q11" s="86"/>
      <c r="R11" s="86"/>
      <c r="S11" s="86"/>
      <c r="T11" s="86"/>
      <c r="U11" s="86"/>
      <c r="V11" s="86"/>
      <c r="W11" s="86"/>
      <c r="X11" s="86"/>
      <c r="Y11" s="86"/>
      <c r="Z11" s="87"/>
      <c r="AA11" s="87"/>
      <c r="AB11" s="87"/>
      <c r="AC11" s="87"/>
      <c r="AD11" s="87"/>
      <c r="AE11" s="87"/>
      <c r="AF11" s="87"/>
      <c r="AG11" s="87"/>
      <c r="AH11" s="87"/>
      <c r="AI11" s="87"/>
      <c r="AJ11" s="87"/>
      <c r="AK11" s="87"/>
      <c r="AL11" s="87"/>
      <c r="AM11" s="87"/>
    </row>
    <row r="12" spans="1:39" ht="21.95" customHeight="1">
      <c r="A12" s="203"/>
      <c r="B12" s="86"/>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row>
    <row r="13" spans="1:39" ht="21.95" customHeight="1">
      <c r="A13" s="203"/>
      <c r="B13" s="86"/>
      <c r="C13" s="86"/>
      <c r="D13" s="86"/>
      <c r="E13" s="86"/>
      <c r="F13" s="86"/>
      <c r="G13" s="86"/>
      <c r="H13" s="86"/>
      <c r="I13" s="86"/>
      <c r="J13" s="86"/>
      <c r="K13" s="86"/>
      <c r="L13" s="86"/>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c r="AL13" s="86"/>
      <c r="AM13" s="86"/>
    </row>
    <row r="14" spans="1:39" ht="21.95" customHeight="1">
      <c r="A14" s="203"/>
      <c r="B14" s="86"/>
      <c r="C14" s="86"/>
      <c r="D14" s="86"/>
      <c r="E14" s="86"/>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c r="AL14" s="86"/>
      <c r="AM14" s="86"/>
    </row>
    <row r="15" spans="1:39" ht="21.95" customHeight="1">
      <c r="A15" s="203"/>
      <c r="B15" s="86"/>
      <c r="C15" s="86"/>
      <c r="D15" s="86"/>
      <c r="E15" s="86"/>
      <c r="F15" s="86"/>
      <c r="G15" s="86"/>
      <c r="H15" s="86"/>
      <c r="I15" s="86"/>
      <c r="J15" s="86"/>
      <c r="K15" s="86"/>
      <c r="L15" s="86"/>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6"/>
      <c r="AL15" s="86"/>
      <c r="AM15" s="86"/>
    </row>
    <row r="16" spans="1:39" ht="21.95" customHeight="1">
      <c r="A16" s="203"/>
      <c r="B16" s="86"/>
      <c r="C16" s="86"/>
      <c r="D16" s="86"/>
      <c r="E16" s="86"/>
      <c r="F16" s="86"/>
      <c r="G16" s="86"/>
      <c r="H16" s="86"/>
      <c r="I16" s="86"/>
      <c r="J16" s="86"/>
      <c r="K16" s="86"/>
      <c r="L16" s="86"/>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row>
    <row r="17" spans="1:39" ht="21.95" customHeight="1">
      <c r="A17" s="203"/>
      <c r="B17" s="86"/>
      <c r="C17" s="86"/>
      <c r="D17" s="86"/>
      <c r="E17" s="86"/>
      <c r="F17" s="86"/>
      <c r="G17" s="86"/>
      <c r="H17" s="86"/>
      <c r="I17" s="86"/>
      <c r="J17" s="86"/>
      <c r="K17" s="86"/>
      <c r="L17" s="86"/>
      <c r="M17" s="86"/>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86"/>
    </row>
    <row r="18" spans="1:39" ht="21.95" customHeight="1">
      <c r="A18" s="203"/>
      <c r="B18" s="86"/>
      <c r="C18" s="86"/>
      <c r="D18" s="86"/>
      <c r="E18" s="86"/>
      <c r="F18" s="86"/>
      <c r="G18" s="86"/>
      <c r="H18" s="86"/>
      <c r="I18" s="86"/>
      <c r="J18" s="86"/>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row>
    <row r="19" spans="1:39" ht="21.95" customHeight="1">
      <c r="A19" s="203"/>
      <c r="B19" s="86"/>
      <c r="C19" s="86"/>
      <c r="D19" s="86"/>
      <c r="E19" s="86"/>
      <c r="F19" s="86"/>
      <c r="G19" s="86"/>
      <c r="H19" s="86"/>
      <c r="I19" s="86"/>
      <c r="J19" s="86"/>
      <c r="K19" s="86"/>
      <c r="L19" s="86"/>
      <c r="M19" s="86"/>
      <c r="N19" s="86"/>
      <c r="O19" s="86"/>
      <c r="P19" s="86"/>
      <c r="Q19" s="86"/>
      <c r="R19" s="86"/>
      <c r="S19" s="86"/>
      <c r="T19" s="86"/>
      <c r="U19" s="86"/>
      <c r="V19" s="86"/>
      <c r="W19" s="86"/>
      <c r="X19" s="86"/>
      <c r="Y19" s="86"/>
      <c r="Z19" s="86"/>
      <c r="AA19" s="86"/>
      <c r="AB19" s="86"/>
      <c r="AC19" s="86"/>
      <c r="AD19" s="86"/>
      <c r="AE19" s="86"/>
      <c r="AF19" s="86"/>
      <c r="AG19" s="86"/>
      <c r="AH19" s="86"/>
      <c r="AI19" s="86"/>
      <c r="AJ19" s="86"/>
      <c r="AK19" s="86"/>
      <c r="AL19" s="86"/>
      <c r="AM19" s="86"/>
    </row>
    <row r="20" spans="1:39" ht="21.95" customHeight="1">
      <c r="A20" s="203"/>
      <c r="B20" s="86"/>
      <c r="C20" s="86"/>
      <c r="D20" s="86"/>
      <c r="E20" s="86"/>
      <c r="F20" s="86"/>
      <c r="G20" s="86"/>
      <c r="H20" s="86"/>
      <c r="I20" s="86"/>
      <c r="J20" s="86"/>
      <c r="K20" s="86"/>
      <c r="L20" s="86"/>
      <c r="M20" s="86"/>
      <c r="N20" s="86"/>
      <c r="O20" s="86"/>
      <c r="P20" s="86"/>
      <c r="Q20" s="86"/>
      <c r="R20" s="86"/>
      <c r="S20" s="86"/>
      <c r="T20" s="86"/>
      <c r="U20" s="86"/>
      <c r="V20" s="86"/>
      <c r="W20" s="86"/>
      <c r="X20" s="86"/>
      <c r="Y20" s="86"/>
      <c r="Z20" s="86"/>
      <c r="AA20" s="86"/>
      <c r="AB20" s="86"/>
      <c r="AC20" s="86"/>
      <c r="AD20" s="86"/>
      <c r="AE20" s="86"/>
      <c r="AF20" s="86"/>
      <c r="AG20" s="86"/>
      <c r="AH20" s="86"/>
      <c r="AI20" s="86"/>
      <c r="AJ20" s="86"/>
      <c r="AK20" s="86"/>
      <c r="AL20" s="86"/>
      <c r="AM20" s="86"/>
    </row>
    <row r="21" spans="1:39" ht="21.95" customHeight="1">
      <c r="A21" s="203"/>
      <c r="B21" s="86"/>
      <c r="C21" s="86"/>
      <c r="D21" s="86"/>
      <c r="E21" s="86"/>
      <c r="F21" s="86"/>
      <c r="G21" s="86"/>
      <c r="H21" s="86"/>
      <c r="I21" s="86"/>
      <c r="J21" s="86"/>
      <c r="K21" s="86"/>
      <c r="L21" s="86"/>
      <c r="M21" s="86"/>
      <c r="N21" s="86"/>
      <c r="O21" s="86"/>
      <c r="P21" s="86"/>
      <c r="Q21" s="86"/>
      <c r="R21" s="86"/>
      <c r="S21" s="86"/>
      <c r="T21" s="86"/>
      <c r="U21" s="86"/>
      <c r="V21" s="86"/>
      <c r="W21" s="86"/>
      <c r="X21" s="86"/>
      <c r="Y21" s="86"/>
      <c r="Z21" s="86"/>
      <c r="AA21" s="86"/>
      <c r="AB21" s="86"/>
      <c r="AC21" s="86"/>
      <c r="AD21" s="86"/>
      <c r="AE21" s="86"/>
      <c r="AF21" s="86"/>
      <c r="AG21" s="86"/>
      <c r="AH21" s="86"/>
      <c r="AI21" s="86"/>
      <c r="AJ21" s="86"/>
      <c r="AK21" s="86"/>
      <c r="AL21" s="86"/>
      <c r="AM21" s="86"/>
    </row>
    <row r="22" spans="1:39" ht="21.95" customHeight="1">
      <c r="A22" s="203"/>
      <c r="B22" s="86"/>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c r="AE22" s="86"/>
      <c r="AF22" s="86"/>
      <c r="AG22" s="86"/>
      <c r="AH22" s="86"/>
      <c r="AI22" s="86"/>
      <c r="AJ22" s="86"/>
      <c r="AK22" s="86"/>
      <c r="AL22" s="86"/>
      <c r="AM22" s="86"/>
    </row>
    <row r="23" spans="1:39" ht="21.95" customHeight="1">
      <c r="A23" s="203"/>
      <c r="B23" s="86"/>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row>
    <row r="24" spans="1:39" ht="21.95" customHeight="1">
      <c r="A24" s="203"/>
      <c r="B24" s="86"/>
      <c r="C24" s="86"/>
      <c r="D24" s="86"/>
      <c r="E24" s="86"/>
      <c r="F24" s="86"/>
      <c r="G24" s="86"/>
      <c r="H24" s="86"/>
      <c r="I24" s="86"/>
      <c r="J24" s="86"/>
      <c r="K24" s="86"/>
      <c r="L24" s="86"/>
      <c r="M24" s="86"/>
      <c r="N24" s="86"/>
      <c r="O24" s="86"/>
      <c r="P24" s="86"/>
      <c r="Q24" s="86"/>
      <c r="R24" s="86"/>
      <c r="S24" s="86"/>
      <c r="T24" s="86"/>
      <c r="U24" s="86"/>
      <c r="V24" s="86"/>
      <c r="W24" s="86"/>
      <c r="X24" s="86"/>
      <c r="Y24" s="86"/>
      <c r="Z24" s="86"/>
      <c r="AA24" s="86"/>
      <c r="AB24" s="86"/>
      <c r="AC24" s="86"/>
      <c r="AD24" s="86"/>
      <c r="AE24" s="86"/>
      <c r="AF24" s="86"/>
      <c r="AG24" s="86"/>
      <c r="AH24" s="86"/>
      <c r="AI24" s="86"/>
      <c r="AJ24" s="86"/>
      <c r="AK24" s="86"/>
      <c r="AL24" s="86"/>
      <c r="AM24" s="86"/>
    </row>
    <row r="25" spans="1:39" ht="21.95" customHeight="1">
      <c r="A25" s="203"/>
      <c r="B25" s="86"/>
      <c r="C25" s="86"/>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6"/>
      <c r="AK25" s="86"/>
      <c r="AL25" s="86"/>
      <c r="AM25" s="86"/>
    </row>
    <row r="26" spans="1:39" ht="29.45" customHeight="1">
      <c r="A26" s="203"/>
      <c r="B26" s="86"/>
      <c r="C26" s="209" t="s">
        <v>890</v>
      </c>
      <c r="D26" s="201"/>
      <c r="E26" s="201"/>
      <c r="F26" s="201"/>
      <c r="G26" s="201" t="s">
        <v>896</v>
      </c>
      <c r="H26" s="201"/>
      <c r="I26" s="201"/>
      <c r="J26" s="201"/>
      <c r="K26" s="201" t="s">
        <v>895</v>
      </c>
      <c r="L26" s="201"/>
      <c r="M26" s="201"/>
      <c r="N26" s="201"/>
      <c r="O26" s="201" t="s">
        <v>891</v>
      </c>
      <c r="P26" s="201"/>
      <c r="Q26" s="201"/>
      <c r="R26" s="202"/>
      <c r="S26" s="86"/>
      <c r="T26" s="164"/>
      <c r="U26" s="196" t="s">
        <v>890</v>
      </c>
      <c r="V26" s="196"/>
      <c r="W26" s="196" t="s">
        <v>830</v>
      </c>
      <c r="X26" s="196"/>
      <c r="Y26" s="196" t="s">
        <v>831</v>
      </c>
      <c r="Z26" s="196"/>
      <c r="AA26" s="196" t="s">
        <v>897</v>
      </c>
      <c r="AB26" s="196"/>
      <c r="AC26" s="196" t="s">
        <v>898</v>
      </c>
      <c r="AD26" s="196"/>
      <c r="AE26" s="196" t="s">
        <v>891</v>
      </c>
      <c r="AF26" s="196"/>
      <c r="AG26" s="196" t="s">
        <v>899</v>
      </c>
      <c r="AH26" s="196"/>
      <c r="AI26" s="196" t="s">
        <v>900</v>
      </c>
      <c r="AJ26" s="196"/>
      <c r="AK26" s="196"/>
      <c r="AL26" s="196"/>
    </row>
    <row r="27" spans="1:39" ht="25.5">
      <c r="A27" s="203"/>
      <c r="B27" s="86"/>
      <c r="C27" s="197" t="str" cm="1">
        <f t="array" ref="C27">_xlfn.LET(
    _xlpm.n,ROWS($A$1:A1),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19 sm용품</v>
      </c>
      <c r="D27" s="198"/>
      <c r="E27" s="198"/>
      <c r="F27" s="198"/>
      <c r="G27" s="199" cm="1">
        <f t="array" ref="G27">_xlfn.LET(
    _xlpm.n,ROWS($A$1:A1),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40</v>
      </c>
      <c r="H27" s="199"/>
      <c r="I27" s="199"/>
      <c r="J27" s="199"/>
      <c r="K27" s="199" cm="1">
        <f t="array" ref="K27">_xlfn.LET(
    _xlpm.n,ROWS($A$1:A1),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22720</v>
      </c>
      <c r="L27" s="199"/>
      <c r="M27" s="199"/>
      <c r="N27" s="199"/>
      <c r="O27" s="199" cm="1">
        <f t="array" ref="O27">_xlfn.LET(
    _xlpm.n,ROWS($A$1:A1),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271</v>
      </c>
      <c r="P27" s="199"/>
      <c r="Q27" s="199"/>
      <c r="R27" s="200"/>
      <c r="S27" s="86"/>
      <c r="T27" s="165"/>
      <c r="U27" s="194" t="str" cm="1">
        <f t="array" ref="U27">_xlfn.LET(
    _xlpm.n,ROWS($A$1:A1),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성인용품</v>
      </c>
      <c r="V27" s="194"/>
      <c r="W27" s="194" t="str" cm="1">
        <f t="array" ref="W27">_xlfn.LET(
    _xlpm.n,ROWS($A$1:A1),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유미</v>
      </c>
      <c r="X27" s="194"/>
      <c r="Y27" s="194" cm="1">
        <f t="array" ref="Y27">_xlfn.LET(
    _xlpm.n,ROWS($A$1:C1),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20500</v>
      </c>
      <c r="Z27" s="194"/>
      <c r="AA27" s="194" cm="1">
        <f t="array" ref="AA27">_xlfn.LET(
    _xlpm.n,ROWS($A$1:E1),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435</v>
      </c>
      <c r="AB27" s="194"/>
      <c r="AC27" s="194" cm="1">
        <f t="array" ref="AC27">_xlfn.LET(
    _xlpm.n,ROWS($A$1:G1),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250</v>
      </c>
      <c r="AD27" s="194"/>
      <c r="AE27" s="194" cm="1">
        <f t="array" ref="AE27">_xlfn.LET(
    _xlpm.n,ROWS($A$1:I1),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1072</v>
      </c>
      <c r="AF27" s="194"/>
      <c r="AG27" s="194" cm="1">
        <f t="array" ref="AG27">_xlfn.LET(
    _xlpm.n,ROWS($A$1:K1),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2.2999999999999998</v>
      </c>
      <c r="AH27" s="194"/>
      <c r="AI27" s="195" t="str" cm="1">
        <f t="array" ref="AI27">_xlfn.LET(
    _xlpm.n,ROWS($A$1:A1),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바로가기</v>
      </c>
      <c r="AJ27" s="195"/>
      <c r="AK27" s="195"/>
      <c r="AL27" s="195"/>
    </row>
    <row r="28" spans="1:39" ht="25.5">
      <c r="A28" s="203"/>
      <c r="B28" s="86"/>
      <c r="C28" s="197" t="str" cm="1">
        <f t="array" ref="C28">_xlfn.LET(
    _xlpm.n,ROWS($A$1:A2),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성인용 수족갑</v>
      </c>
      <c r="D28" s="198"/>
      <c r="E28" s="198"/>
      <c r="F28" s="198"/>
      <c r="G28" s="199" cm="1">
        <f t="array" ref="G28">_xlfn.LET(
    _xlpm.n,ROWS($A$1:A2),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3</v>
      </c>
      <c r="H28" s="199"/>
      <c r="I28" s="199"/>
      <c r="J28" s="199"/>
      <c r="K28" s="199" cm="1">
        <f t="array" ref="K28">_xlfn.LET(
    _xlpm.n,ROWS($A$1:A2),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2000</v>
      </c>
      <c r="L28" s="199"/>
      <c r="M28" s="199"/>
      <c r="N28" s="199"/>
      <c r="O28" s="199" cm="1">
        <f t="array" ref="O28">_xlfn.LET(
    _xlpm.n,ROWS($A$1:A2),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156</v>
      </c>
      <c r="P28" s="199"/>
      <c r="Q28" s="199"/>
      <c r="R28" s="200"/>
      <c r="S28" s="86"/>
      <c r="T28" s="165"/>
      <c r="U28" s="194" t="str" cm="1">
        <f t="array" ref="U28">_xlfn.LET(
    _xlpm.n,ROWS($A$1:A2),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28" s="194"/>
      <c r="W28" s="194" t="str" cm="1">
        <f t="array" ref="W28">_xlfn.LET(
    _xlpm.n,ROWS($A$1:A2),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28" s="194"/>
      <c r="Y28" s="194" t="str" cm="1">
        <f t="array" ref="Y28">_xlfn.LET(
    _xlpm.n,ROWS($A$1:C2),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28" s="194"/>
      <c r="AA28" s="194" t="str" cm="1">
        <f t="array" ref="AA28">_xlfn.LET(
    _xlpm.n,ROWS($A$1:E2),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28" s="194"/>
      <c r="AC28" s="194" t="str" cm="1">
        <f t="array" ref="AC28">_xlfn.LET(
    _xlpm.n,ROWS($A$1:G2),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28" s="194"/>
      <c r="AE28" s="194" t="str" cm="1">
        <f t="array" ref="AE28">_xlfn.LET(
    _xlpm.n,ROWS($A$1:I2),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28" s="194"/>
      <c r="AG28" s="194" t="str" cm="1">
        <f t="array" ref="AG28">_xlfn.LET(
    _xlpm.n,ROWS($A$1:K2),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28" s="194"/>
      <c r="AI28" s="195" t="str" cm="1">
        <f t="array" ref="AI28">_xlfn.LET(
    _xlpm.n,ROWS($A$1:A2),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28" s="195"/>
      <c r="AK28" s="195"/>
      <c r="AL28" s="195"/>
    </row>
    <row r="29" spans="1:39" ht="25.5">
      <c r="A29" s="203"/>
      <c r="B29" s="86"/>
      <c r="C29" s="197" t="str" cm="1">
        <f t="array" ref="C29">_xlfn.LET(
    _xlpm.n,ROWS($A$1:A3),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
      </c>
      <c r="D29" s="198"/>
      <c r="E29" s="198"/>
      <c r="F29" s="198"/>
      <c r="G29" s="199" t="str" cm="1">
        <f t="array" ref="G29">_xlfn.LET(
    _xlpm.n,ROWS($A$1:A3),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
      </c>
      <c r="H29" s="199"/>
      <c r="I29" s="199"/>
      <c r="J29" s="199"/>
      <c r="K29" s="199" t="str" cm="1">
        <f t="array" ref="K29">_xlfn.LET(
    _xlpm.n,ROWS($A$1:A3),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
      </c>
      <c r="L29" s="199"/>
      <c r="M29" s="199"/>
      <c r="N29" s="199"/>
      <c r="O29" s="199" t="str" cm="1">
        <f t="array" ref="O29">_xlfn.LET(
    _xlpm.n,ROWS($A$1:A3),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
      </c>
      <c r="P29" s="199"/>
      <c r="Q29" s="199"/>
      <c r="R29" s="200"/>
      <c r="S29" s="86"/>
      <c r="T29" s="165" t="str" cm="1">
        <f t="array" ref="T29">_xlfn.LET(
    _xlpm.n,ROWS($A$1:A3),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U29" s="194" t="str" cm="1">
        <f t="array" ref="U29">_xlfn.LET(
    _xlpm.n,ROWS($A$1:A3),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29" s="194"/>
      <c r="W29" s="194" t="str" cm="1">
        <f t="array" ref="W29">_xlfn.LET(
    _xlpm.n,ROWS($A$1:A3),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29" s="194"/>
      <c r="Y29" s="194" t="str" cm="1">
        <f t="array" ref="Y29">_xlfn.LET(
    _xlpm.n,ROWS($A$1:C3),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29" s="194"/>
      <c r="AA29" s="194" t="str" cm="1">
        <f t="array" ref="AA29">_xlfn.LET(
    _xlpm.n,ROWS($A$1:E3),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29" s="194"/>
      <c r="AC29" s="194" t="str" cm="1">
        <f t="array" ref="AC29">_xlfn.LET(
    _xlpm.n,ROWS($A$1:G3),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29" s="194"/>
      <c r="AE29" s="194" t="str" cm="1">
        <f t="array" ref="AE29">_xlfn.LET(
    _xlpm.n,ROWS($A$1:I3),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29" s="194"/>
      <c r="AG29" s="194" t="str" cm="1">
        <f t="array" ref="AG29">_xlfn.LET(
    _xlpm.n,ROWS($A$1:K3),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29" s="194"/>
      <c r="AI29" s="195" t="str" cm="1">
        <f t="array" ref="AI29">_xlfn.LET(
    _xlpm.n,ROWS($A$1:A3),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29" s="195"/>
      <c r="AK29" s="195"/>
      <c r="AL29" s="195"/>
    </row>
    <row r="30" spans="1:39" ht="25.5">
      <c r="A30" s="203"/>
      <c r="B30" s="86"/>
      <c r="C30" s="197" t="str" cm="1">
        <f t="array" ref="C30">_xlfn.LET(
    _xlpm.n,ROWS($A$1:A4),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
      </c>
      <c r="D30" s="198"/>
      <c r="E30" s="198"/>
      <c r="F30" s="198"/>
      <c r="G30" s="199" t="str" cm="1">
        <f t="array" ref="G30">_xlfn.LET(
    _xlpm.n,ROWS($A$1:A4),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
      </c>
      <c r="H30" s="199"/>
      <c r="I30" s="199"/>
      <c r="J30" s="199"/>
      <c r="K30" s="199" t="str" cm="1">
        <f t="array" ref="K30">_xlfn.LET(
    _xlpm.n,ROWS($A$1:A4),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
      </c>
      <c r="L30" s="199"/>
      <c r="M30" s="199"/>
      <c r="N30" s="199"/>
      <c r="O30" s="199" t="str" cm="1">
        <f t="array" ref="O30">_xlfn.LET(
    _xlpm.n,ROWS($A$1:A4),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
      </c>
      <c r="P30" s="199"/>
      <c r="Q30" s="199"/>
      <c r="R30" s="200"/>
      <c r="S30" s="86"/>
      <c r="T30" s="165" t="str" cm="1">
        <f t="array" ref="T30">_xlfn.LET(
    _xlpm.n,ROWS($A$1:A4),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U30" s="194" t="str" cm="1">
        <f t="array" ref="U30">_xlfn.LET(
    _xlpm.n,ROWS($A$1:A4),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30" s="194"/>
      <c r="W30" s="194" t="str" cm="1">
        <f t="array" ref="W30">_xlfn.LET(
    _xlpm.n,ROWS($A$1:A4),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30" s="194"/>
      <c r="Y30" s="194" t="str" cm="1">
        <f t="array" ref="Y30">_xlfn.LET(
    _xlpm.n,ROWS($A$1:C4),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30" s="194"/>
      <c r="AA30" s="194" t="str" cm="1">
        <f t="array" ref="AA30">_xlfn.LET(
    _xlpm.n,ROWS($A$1:E4),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30" s="194"/>
      <c r="AC30" s="194" t="str" cm="1">
        <f t="array" ref="AC30">_xlfn.LET(
    _xlpm.n,ROWS($A$1:G4),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30" s="194"/>
      <c r="AE30" s="194" t="str" cm="1">
        <f t="array" ref="AE30">_xlfn.LET(
    _xlpm.n,ROWS($A$1:I4),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30" s="194"/>
      <c r="AG30" s="194" t="str" cm="1">
        <f t="array" ref="AG30">_xlfn.LET(
    _xlpm.n,ROWS($A$1:K4),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30" s="194"/>
      <c r="AI30" s="195" t="str" cm="1">
        <f t="array" ref="AI30">_xlfn.LET(
    _xlpm.n,ROWS($A$1:A4),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30" s="195"/>
      <c r="AK30" s="195"/>
      <c r="AL30" s="195"/>
    </row>
    <row r="31" spans="1:39" ht="25.5">
      <c r="A31" s="203"/>
      <c r="B31" s="86"/>
      <c r="C31" s="197" t="str" cm="1">
        <f t="array" ref="C31">_xlfn.LET(
    _xlpm.n,ROWS($A$1:A5),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
      </c>
      <c r="D31" s="198"/>
      <c r="E31" s="198"/>
      <c r="F31" s="198"/>
      <c r="G31" s="199" t="str" cm="1">
        <f t="array" ref="G31">_xlfn.LET(
    _xlpm.n,ROWS($A$1:A5),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
      </c>
      <c r="H31" s="199"/>
      <c r="I31" s="199"/>
      <c r="J31" s="199"/>
      <c r="K31" s="199" t="str" cm="1">
        <f t="array" ref="K31">_xlfn.LET(
    _xlpm.n,ROWS($A$1:A5),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
      </c>
      <c r="L31" s="199"/>
      <c r="M31" s="199"/>
      <c r="N31" s="199"/>
      <c r="O31" s="199" t="str" cm="1">
        <f t="array" ref="O31">_xlfn.LET(
    _xlpm.n,ROWS($A$1:A5),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
      </c>
      <c r="P31" s="199"/>
      <c r="Q31" s="199"/>
      <c r="R31" s="200"/>
      <c r="S31" s="86"/>
      <c r="T31" s="165" t="str" cm="1">
        <f t="array" ref="T31">_xlfn.LET(
    _xlpm.n,ROWS($A$1:A5),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U31" s="194" t="str" cm="1">
        <f t="array" ref="U31">_xlfn.LET(
    _xlpm.n,ROWS($A$1:A5),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31" s="194"/>
      <c r="W31" s="194" t="str" cm="1">
        <f t="array" ref="W31">_xlfn.LET(
    _xlpm.n,ROWS($A$1:A5),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31" s="194"/>
      <c r="Y31" s="194" t="str" cm="1">
        <f t="array" ref="Y31">_xlfn.LET(
    _xlpm.n,ROWS($A$1:C5),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31" s="194"/>
      <c r="AA31" s="194" t="str" cm="1">
        <f t="array" ref="AA31">_xlfn.LET(
    _xlpm.n,ROWS($A$1:E5),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31" s="194"/>
      <c r="AC31" s="194" t="str" cm="1">
        <f t="array" ref="AC31">_xlfn.LET(
    _xlpm.n,ROWS($A$1:G5),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31" s="194"/>
      <c r="AE31" s="194" t="str" cm="1">
        <f t="array" ref="AE31">_xlfn.LET(
    _xlpm.n,ROWS($A$1:I5),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31" s="194"/>
      <c r="AG31" s="194" t="str" cm="1">
        <f t="array" ref="AG31">_xlfn.LET(
    _xlpm.n,ROWS($A$1:K5),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31" s="194"/>
      <c r="AI31" s="195" t="str" cm="1">
        <f t="array" ref="AI31">_xlfn.LET(
    _xlpm.n,ROWS($A$1:A5),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31" s="195"/>
      <c r="AK31" s="195"/>
      <c r="AL31" s="195"/>
    </row>
    <row r="32" spans="1:39" ht="25.5">
      <c r="A32" s="203"/>
      <c r="B32" s="86"/>
      <c r="C32" s="197" t="str" cm="1">
        <f t="array" ref="C32">_xlfn.LET(
    _xlpm.n,ROWS($A$1:A6),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
      </c>
      <c r="D32" s="198"/>
      <c r="E32" s="198"/>
      <c r="F32" s="198"/>
      <c r="G32" s="199" t="str" cm="1">
        <f t="array" ref="G32">_xlfn.LET(
    _xlpm.n,ROWS($A$1:A6),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
      </c>
      <c r="H32" s="199"/>
      <c r="I32" s="199"/>
      <c r="J32" s="199"/>
      <c r="K32" s="199" t="str" cm="1">
        <f t="array" ref="K32">_xlfn.LET(
    _xlpm.n,ROWS($A$1:A6),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
      </c>
      <c r="L32" s="199"/>
      <c r="M32" s="199"/>
      <c r="N32" s="199"/>
      <c r="O32" s="199" t="str" cm="1">
        <f t="array" ref="O32">_xlfn.LET(
    _xlpm.n,ROWS($A$1:A6),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
      </c>
      <c r="P32" s="199"/>
      <c r="Q32" s="199"/>
      <c r="R32" s="200"/>
      <c r="S32" s="86"/>
      <c r="T32" s="165" t="str" cm="1">
        <f t="array" ref="T32">_xlfn.LET(
    _xlpm.n,ROWS($A$1:A6),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U32" s="194" t="str" cm="1">
        <f t="array" ref="U32">_xlfn.LET(
    _xlpm.n,ROWS($A$1:A6),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32" s="194"/>
      <c r="W32" s="194" t="str" cm="1">
        <f t="array" ref="W32">_xlfn.LET(
    _xlpm.n,ROWS($A$1:A6),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32" s="194"/>
      <c r="Y32" s="194" t="str" cm="1">
        <f t="array" ref="Y32">_xlfn.LET(
    _xlpm.n,ROWS($A$1:C6),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32" s="194"/>
      <c r="AA32" s="194" t="str" cm="1">
        <f t="array" ref="AA32">_xlfn.LET(
    _xlpm.n,ROWS($A$1:E6),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32" s="194"/>
      <c r="AC32" s="194" t="str" cm="1">
        <f t="array" ref="AC32">_xlfn.LET(
    _xlpm.n,ROWS($A$1:G6),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32" s="194"/>
      <c r="AE32" s="194" t="str" cm="1">
        <f t="array" ref="AE32">_xlfn.LET(
    _xlpm.n,ROWS($A$1:I6),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32" s="194"/>
      <c r="AG32" s="194" t="str" cm="1">
        <f t="array" ref="AG32">_xlfn.LET(
    _xlpm.n,ROWS($A$1:K6),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32" s="194"/>
      <c r="AI32" s="195" t="str" cm="1">
        <f t="array" ref="AI32">_xlfn.LET(
    _xlpm.n,ROWS($A$1:A6),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32" s="195"/>
      <c r="AK32" s="195"/>
      <c r="AL32" s="195"/>
    </row>
    <row r="33" spans="1:39" ht="25.5">
      <c r="A33" s="203"/>
      <c r="B33" s="86"/>
      <c r="C33" s="197" t="str" cm="1">
        <f t="array" ref="C33">_xlfn.LET(
    _xlpm.n,ROWS($A$1:A7),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
      </c>
      <c r="D33" s="198"/>
      <c r="E33" s="198"/>
      <c r="F33" s="198"/>
      <c r="G33" s="199" t="str" cm="1">
        <f t="array" ref="G33">_xlfn.LET(
    _xlpm.n,ROWS($A$1:A7),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
      </c>
      <c r="H33" s="199"/>
      <c r="I33" s="199"/>
      <c r="J33" s="199"/>
      <c r="K33" s="199" t="str" cm="1">
        <f t="array" ref="K33">_xlfn.LET(
    _xlpm.n,ROWS($A$1:A7),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
      </c>
      <c r="L33" s="199"/>
      <c r="M33" s="199"/>
      <c r="N33" s="199"/>
      <c r="O33" s="199" t="str" cm="1">
        <f t="array" ref="O33">_xlfn.LET(
    _xlpm.n,ROWS($A$1:A7),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
      </c>
      <c r="P33" s="199"/>
      <c r="Q33" s="199"/>
      <c r="R33" s="200"/>
      <c r="S33" s="86"/>
      <c r="T33" s="165" t="str" cm="1">
        <f t="array" ref="T33">_xlfn.LET(
    _xlpm.n,ROWS($A$1:A7),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U33" s="194" t="str" cm="1">
        <f t="array" ref="U33">_xlfn.LET(
    _xlpm.n,ROWS($A$1:A7),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33" s="194"/>
      <c r="W33" s="194" t="str" cm="1">
        <f t="array" ref="W33">_xlfn.LET(
    _xlpm.n,ROWS($A$1:A7),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33" s="194"/>
      <c r="Y33" s="194" t="str" cm="1">
        <f t="array" ref="Y33">_xlfn.LET(
    _xlpm.n,ROWS($A$1:C7),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33" s="194"/>
      <c r="AA33" s="194" t="str" cm="1">
        <f t="array" ref="AA33">_xlfn.LET(
    _xlpm.n,ROWS($A$1:E7),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33" s="194"/>
      <c r="AC33" s="194" t="str" cm="1">
        <f t="array" ref="AC33">_xlfn.LET(
    _xlpm.n,ROWS($A$1:G7),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33" s="194"/>
      <c r="AE33" s="194" t="str" cm="1">
        <f t="array" ref="AE33">_xlfn.LET(
    _xlpm.n,ROWS($A$1:I7),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33" s="194"/>
      <c r="AG33" s="194" t="str" cm="1">
        <f t="array" ref="AG33">_xlfn.LET(
    _xlpm.n,ROWS($A$1:K7),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33" s="194"/>
      <c r="AI33" s="195" t="str" cm="1">
        <f t="array" ref="AI33">_xlfn.LET(
    _xlpm.n,ROWS($A$1:A7),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33" s="195"/>
      <c r="AK33" s="195"/>
      <c r="AL33" s="195"/>
    </row>
    <row r="34" spans="1:39" ht="25.5">
      <c r="A34" s="203"/>
      <c r="B34" s="86"/>
      <c r="C34" s="197" t="str" cm="1">
        <f t="array" ref="C34">_xlfn.LET(
    _xlpm.n,ROWS($A$1:A8),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
      </c>
      <c r="D34" s="198"/>
      <c r="E34" s="198"/>
      <c r="F34" s="198"/>
      <c r="G34" s="199" t="str" cm="1">
        <f t="array" ref="G34">_xlfn.LET(
    _xlpm.n,ROWS($A$1:A8),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
      </c>
      <c r="H34" s="199"/>
      <c r="I34" s="199"/>
      <c r="J34" s="199"/>
      <c r="K34" s="199" t="str" cm="1">
        <f t="array" ref="K34">_xlfn.LET(
    _xlpm.n,ROWS($A$1:A8),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
      </c>
      <c r="L34" s="199"/>
      <c r="M34" s="199"/>
      <c r="N34" s="199"/>
      <c r="O34" s="199" t="str" cm="1">
        <f t="array" ref="O34">_xlfn.LET(
    _xlpm.n,ROWS($A$1:A8),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
      </c>
      <c r="P34" s="199"/>
      <c r="Q34" s="199"/>
      <c r="R34" s="200"/>
      <c r="S34" s="86"/>
      <c r="T34" s="165" t="str" cm="1">
        <f t="array" ref="T34">_xlfn.LET(
    _xlpm.n,ROWS($A$1:A8),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U34" s="194" t="str" cm="1">
        <f t="array" ref="U34">_xlfn.LET(
    _xlpm.n,ROWS($A$1:A8),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34" s="194"/>
      <c r="W34" s="194" t="str" cm="1">
        <f t="array" ref="W34">_xlfn.LET(
    _xlpm.n,ROWS($A$1:A8),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34" s="194"/>
      <c r="Y34" s="194" t="str" cm="1">
        <f t="array" ref="Y34">_xlfn.LET(
    _xlpm.n,ROWS($A$1:C8),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34" s="194"/>
      <c r="AA34" s="194" t="str" cm="1">
        <f t="array" ref="AA34">_xlfn.LET(
    _xlpm.n,ROWS($A$1:E8),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34" s="194"/>
      <c r="AC34" s="194" t="str" cm="1">
        <f t="array" ref="AC34">_xlfn.LET(
    _xlpm.n,ROWS($A$1:G8),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34" s="194"/>
      <c r="AE34" s="194" t="str" cm="1">
        <f t="array" ref="AE34">_xlfn.LET(
    _xlpm.n,ROWS($A$1:I8),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34" s="194"/>
      <c r="AG34" s="194" t="str" cm="1">
        <f t="array" ref="AG34">_xlfn.LET(
    _xlpm.n,ROWS($A$1:K8),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34" s="194"/>
      <c r="AI34" s="195" t="str" cm="1">
        <f t="array" ref="AI34">_xlfn.LET(
    _xlpm.n,ROWS($A$1:A8),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34" s="195"/>
      <c r="AK34" s="195"/>
      <c r="AL34" s="195"/>
    </row>
    <row r="35" spans="1:39" ht="25.5">
      <c r="A35" s="203"/>
      <c r="B35" s="86"/>
      <c r="C35" s="197" t="str" cm="1">
        <f t="array" ref="C35">_xlfn.LET(
    _xlpm.n,ROWS($A$1:A9),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
      </c>
      <c r="D35" s="198"/>
      <c r="E35" s="198"/>
      <c r="F35" s="198"/>
      <c r="G35" s="199" t="str" cm="1">
        <f t="array" ref="G35">_xlfn.LET(
    _xlpm.n,ROWS($A$1:A9),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
      </c>
      <c r="H35" s="199"/>
      <c r="I35" s="199"/>
      <c r="J35" s="199"/>
      <c r="K35" s="199" t="str" cm="1">
        <f t="array" ref="K35">_xlfn.LET(
    _xlpm.n,ROWS($A$1:A9),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
      </c>
      <c r="L35" s="199"/>
      <c r="M35" s="199"/>
      <c r="N35" s="199"/>
      <c r="O35" s="199" t="str" cm="1">
        <f t="array" ref="O35">_xlfn.LET(
    _xlpm.n,ROWS($A$1:A9),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
      </c>
      <c r="P35" s="199"/>
      <c r="Q35" s="199"/>
      <c r="R35" s="200"/>
      <c r="S35" s="86"/>
      <c r="T35" s="165" t="str" cm="1">
        <f t="array" ref="T35">_xlfn.LET(
    _xlpm.n,ROWS($A$1:A9),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U35" s="194" t="str" cm="1">
        <f t="array" ref="U35">_xlfn.LET(
    _xlpm.n,ROWS($A$1:A9),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35" s="194"/>
      <c r="W35" s="194" t="str" cm="1">
        <f t="array" ref="W35">_xlfn.LET(
    _xlpm.n,ROWS($A$1:A9),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35" s="194"/>
      <c r="Y35" s="194" t="str" cm="1">
        <f t="array" ref="Y35">_xlfn.LET(
    _xlpm.n,ROWS($A$1:C9),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35" s="194"/>
      <c r="AA35" s="194" t="str" cm="1">
        <f t="array" ref="AA35">_xlfn.LET(
    _xlpm.n,ROWS($A$1:E9),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35" s="194"/>
      <c r="AC35" s="194" t="str" cm="1">
        <f t="array" ref="AC35">_xlfn.LET(
    _xlpm.n,ROWS($A$1:G9),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35" s="194"/>
      <c r="AE35" s="194" t="str" cm="1">
        <f t="array" ref="AE35">_xlfn.LET(
    _xlpm.n,ROWS($A$1:I9),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35" s="194"/>
      <c r="AG35" s="194" t="str" cm="1">
        <f t="array" ref="AG35">_xlfn.LET(
    _xlpm.n,ROWS($A$1:K9),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35" s="194"/>
      <c r="AI35" s="195" t="str" cm="1">
        <f t="array" ref="AI35">_xlfn.LET(
    _xlpm.n,ROWS($A$1:A9),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35" s="195"/>
      <c r="AK35" s="195"/>
      <c r="AL35" s="195"/>
    </row>
    <row r="36" spans="1:39" ht="25.5">
      <c r="A36" s="203"/>
      <c r="B36" s="86"/>
      <c r="C36" s="197" t="str" cm="1">
        <f t="array" ref="C36">_xlfn.LET(
    _xlpm.n,ROWS($A$1:A10),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
      </c>
      <c r="D36" s="198"/>
      <c r="E36" s="198"/>
      <c r="F36" s="198"/>
      <c r="G36" s="199" t="str" cm="1">
        <f t="array" ref="G36">_xlfn.LET(
    _xlpm.n,ROWS($A$1:A10),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
      </c>
      <c r="H36" s="199"/>
      <c r="I36" s="199"/>
      <c r="J36" s="199"/>
      <c r="K36" s="199" t="str" cm="1">
        <f t="array" ref="K36">_xlfn.LET(
    _xlpm.n,ROWS($A$1:A10),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
      </c>
      <c r="L36" s="199"/>
      <c r="M36" s="199"/>
      <c r="N36" s="199"/>
      <c r="O36" s="199" t="str" cm="1">
        <f t="array" ref="O36">_xlfn.LET(
    _xlpm.n,ROWS($A$1:A10),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
      </c>
      <c r="P36" s="199"/>
      <c r="Q36" s="199"/>
      <c r="R36" s="200"/>
      <c r="S36" s="86"/>
      <c r="T36" s="165" t="str" cm="1">
        <f t="array" ref="T36">_xlfn.LET(
    _xlpm.n,ROWS($A$1:A10),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U36" s="194" t="str" cm="1">
        <f t="array" ref="U36">_xlfn.LET(
    _xlpm.n,ROWS($A$1:A10),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36" s="194"/>
      <c r="W36" s="194" t="str" cm="1">
        <f t="array" ref="W36">_xlfn.LET(
    _xlpm.n,ROWS($A$1:A10),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36" s="194"/>
      <c r="Y36" s="194" t="str" cm="1">
        <f t="array" ref="Y36">_xlfn.LET(
    _xlpm.n,ROWS($A$1:C10),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36" s="194"/>
      <c r="AA36" s="194" t="str" cm="1">
        <f t="array" ref="AA36">_xlfn.LET(
    _xlpm.n,ROWS($A$1:E10),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36" s="194"/>
      <c r="AC36" s="194" t="str" cm="1">
        <f t="array" ref="AC36">_xlfn.LET(
    _xlpm.n,ROWS($A$1:G10),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36" s="194"/>
      <c r="AE36" s="194" t="str" cm="1">
        <f t="array" ref="AE36">_xlfn.LET(
    _xlpm.n,ROWS($A$1:I10),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36" s="194"/>
      <c r="AG36" s="194" t="str" cm="1">
        <f t="array" ref="AG36">_xlfn.LET(
    _xlpm.n,ROWS($A$1:K10),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36" s="194"/>
      <c r="AI36" s="195" t="str" cm="1">
        <f t="array" ref="AI36">_xlfn.LET(
    _xlpm.n,ROWS($A$1:A10),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36" s="195"/>
      <c r="AK36" s="195"/>
      <c r="AL36" s="195"/>
    </row>
    <row r="37" spans="1:39" ht="25.5">
      <c r="A37" s="203"/>
      <c r="B37" s="86"/>
      <c r="C37" s="197" t="str" cm="1">
        <f t="array" ref="C37">_xlfn.LET(
    _xlpm.n,ROWS($A$1:A11),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
      </c>
      <c r="D37" s="198"/>
      <c r="E37" s="198"/>
      <c r="F37" s="198"/>
      <c r="G37" s="199" t="str" cm="1">
        <f t="array" ref="G37">_xlfn.LET(
    _xlpm.n,ROWS($A$1:A11),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
      </c>
      <c r="H37" s="199"/>
      <c r="I37" s="199"/>
      <c r="J37" s="199"/>
      <c r="K37" s="199" t="str" cm="1">
        <f t="array" ref="K37">_xlfn.LET(
    _xlpm.n,ROWS($A$1:A11),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
      </c>
      <c r="L37" s="199"/>
      <c r="M37" s="199"/>
      <c r="N37" s="199"/>
      <c r="O37" s="199" t="str" cm="1">
        <f t="array" ref="O37">_xlfn.LET(
    _xlpm.n,ROWS($A$1:A11),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
      </c>
      <c r="P37" s="199"/>
      <c r="Q37" s="199"/>
      <c r="R37" s="200"/>
      <c r="S37" s="86"/>
      <c r="T37" s="165" t="str" cm="1">
        <f t="array" ref="T37">_xlfn.LET(
    _xlpm.n,ROWS($A$1:A11),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U37" s="194" t="str" cm="1">
        <f t="array" ref="U37">_xlfn.LET(
    _xlpm.n,ROWS($A$1:A11),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37" s="194"/>
      <c r="W37" s="194" t="str" cm="1">
        <f t="array" ref="W37">_xlfn.LET(
    _xlpm.n,ROWS($A$1:A11),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37" s="194"/>
      <c r="Y37" s="194" t="str" cm="1">
        <f t="array" ref="Y37">_xlfn.LET(
    _xlpm.n,ROWS($A$1:C11),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37" s="194"/>
      <c r="AA37" s="194" t="str" cm="1">
        <f t="array" ref="AA37">_xlfn.LET(
    _xlpm.n,ROWS($A$1:E11),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37" s="194"/>
      <c r="AC37" s="194" t="str" cm="1">
        <f t="array" ref="AC37">_xlfn.LET(
    _xlpm.n,ROWS($A$1:G11),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37" s="194"/>
      <c r="AE37" s="194" t="str" cm="1">
        <f t="array" ref="AE37">_xlfn.LET(
    _xlpm.n,ROWS($A$1:I11),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37" s="194"/>
      <c r="AG37" s="194" t="str" cm="1">
        <f t="array" ref="AG37">_xlfn.LET(
    _xlpm.n,ROWS($A$1:K11),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37" s="194"/>
      <c r="AI37" s="195" t="str" cm="1">
        <f t="array" ref="AI37">_xlfn.LET(
    _xlpm.n,ROWS($A$1:A11),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37" s="195"/>
      <c r="AK37" s="195"/>
      <c r="AL37" s="195"/>
    </row>
    <row r="38" spans="1:39" ht="25.5">
      <c r="A38" s="203"/>
      <c r="B38" s="86"/>
      <c r="C38" s="197" t="str" cm="1">
        <f t="array" ref="C38">_xlfn.LET(
    _xlpm.n,ROWS($A$1:A12),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
      </c>
      <c r="D38" s="198"/>
      <c r="E38" s="198"/>
      <c r="F38" s="198"/>
      <c r="G38" s="199" t="str" cm="1">
        <f t="array" ref="G38">_xlfn.LET(
    _xlpm.n,ROWS($A$1:A12),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
      </c>
      <c r="H38" s="199"/>
      <c r="I38" s="199"/>
      <c r="J38" s="199"/>
      <c r="K38" s="199" t="str" cm="1">
        <f t="array" ref="K38">_xlfn.LET(
    _xlpm.n,ROWS($A$1:A12),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
      </c>
      <c r="L38" s="199"/>
      <c r="M38" s="199"/>
      <c r="N38" s="199"/>
      <c r="O38" s="199" t="str" cm="1">
        <f t="array" ref="O38">_xlfn.LET(
    _xlpm.n,ROWS($A$1:A12),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
      </c>
      <c r="P38" s="199"/>
      <c r="Q38" s="199"/>
      <c r="R38" s="200"/>
      <c r="S38" s="86"/>
      <c r="T38" s="165" t="str" cm="1">
        <f t="array" ref="T38">_xlfn.LET(
    _xlpm.n,ROWS($A$1:A12),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U38" s="194" t="str" cm="1">
        <f t="array" ref="U38">_xlfn.LET(
    _xlpm.n,ROWS($A$1:A12),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38" s="194"/>
      <c r="W38" s="194" t="str" cm="1">
        <f t="array" ref="W38">_xlfn.LET(
    _xlpm.n,ROWS($A$1:A12),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38" s="194"/>
      <c r="Y38" s="194" t="str" cm="1">
        <f t="array" ref="Y38">_xlfn.LET(
    _xlpm.n,ROWS($A$1:C12),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38" s="194"/>
      <c r="AA38" s="194" t="str" cm="1">
        <f t="array" ref="AA38">_xlfn.LET(
    _xlpm.n,ROWS($A$1:E12),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38" s="194"/>
      <c r="AC38" s="194" t="str" cm="1">
        <f t="array" ref="AC38">_xlfn.LET(
    _xlpm.n,ROWS($A$1:G12),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38" s="194"/>
      <c r="AE38" s="194" t="str" cm="1">
        <f t="array" ref="AE38">_xlfn.LET(
    _xlpm.n,ROWS($A$1:I12),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38" s="194"/>
      <c r="AG38" s="194" t="str" cm="1">
        <f t="array" ref="AG38">_xlfn.LET(
    _xlpm.n,ROWS($A$1:K12),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38" s="194"/>
      <c r="AI38" s="195" t="str" cm="1">
        <f t="array" ref="AI38">_xlfn.LET(
    _xlpm.n,ROWS($A$1:A12),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38" s="195"/>
      <c r="AK38" s="195"/>
      <c r="AL38" s="195"/>
    </row>
    <row r="39" spans="1:39" ht="25.5">
      <c r="A39" s="203"/>
      <c r="B39" s="86"/>
      <c r="C39" s="197" t="str" cm="1">
        <f t="array" ref="C39">_xlfn.LET(
    _xlpm.n,ROWS($A$1:A13),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
      </c>
      <c r="D39" s="198"/>
      <c r="E39" s="198"/>
      <c r="F39" s="198"/>
      <c r="G39" s="199" t="str" cm="1">
        <f t="array" ref="G39">_xlfn.LET(
    _xlpm.n,ROWS($A$1:A13),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
      </c>
      <c r="H39" s="199"/>
      <c r="I39" s="199"/>
      <c r="J39" s="199"/>
      <c r="K39" s="199" t="str" cm="1">
        <f t="array" ref="K39">_xlfn.LET(
    _xlpm.n,ROWS($A$1:A13),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
      </c>
      <c r="L39" s="199"/>
      <c r="M39" s="199"/>
      <c r="N39" s="199"/>
      <c r="O39" s="199" t="str" cm="1">
        <f t="array" ref="O39">_xlfn.LET(
    _xlpm.n,ROWS($A$1:A13),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
      </c>
      <c r="P39" s="199"/>
      <c r="Q39" s="199"/>
      <c r="R39" s="200"/>
      <c r="S39" s="86"/>
      <c r="T39" s="165" t="str" cm="1">
        <f t="array" ref="T39">_xlfn.LET(
    _xlpm.n,ROWS($A$1:A13),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U39" s="194" t="str" cm="1">
        <f t="array" ref="U39">_xlfn.LET(
    _xlpm.n,ROWS($A$1:A13),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39" s="194"/>
      <c r="W39" s="194" t="str" cm="1">
        <f t="array" ref="W39">_xlfn.LET(
    _xlpm.n,ROWS($A$1:A13),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39" s="194"/>
      <c r="Y39" s="194" t="str" cm="1">
        <f t="array" ref="Y39">_xlfn.LET(
    _xlpm.n,ROWS($A$1:C13),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39" s="194"/>
      <c r="AA39" s="194" t="str" cm="1">
        <f t="array" ref="AA39">_xlfn.LET(
    _xlpm.n,ROWS($A$1:E13),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39" s="194"/>
      <c r="AC39" s="194" t="str" cm="1">
        <f t="array" ref="AC39">_xlfn.LET(
    _xlpm.n,ROWS($A$1:G13),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39" s="194"/>
      <c r="AE39" s="194" t="str" cm="1">
        <f t="array" ref="AE39">_xlfn.LET(
    _xlpm.n,ROWS($A$1:I13),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39" s="194"/>
      <c r="AG39" s="194" t="str" cm="1">
        <f t="array" ref="AG39">_xlfn.LET(
    _xlpm.n,ROWS($A$1:K13),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39" s="194"/>
      <c r="AI39" s="195" t="str" cm="1">
        <f t="array" ref="AI39">_xlfn.LET(
    _xlpm.n,ROWS($A$1:A13),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39" s="195"/>
      <c r="AK39" s="195"/>
      <c r="AL39" s="195"/>
    </row>
    <row r="40" spans="1:39" ht="25.5">
      <c r="A40" s="203"/>
      <c r="B40" s="86"/>
      <c r="C40" s="197" t="str" cm="1">
        <f t="array" ref="C40">_xlfn.LET(
    _xlpm.n,ROWS($A$1:A14),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
      </c>
      <c r="D40" s="198"/>
      <c r="E40" s="198"/>
      <c r="F40" s="198"/>
      <c r="G40" s="199" t="str" cm="1">
        <f t="array" ref="G40">_xlfn.LET(
    _xlpm.n,ROWS($A$1:A14),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
      </c>
      <c r="H40" s="199"/>
      <c r="I40" s="199"/>
      <c r="J40" s="199"/>
      <c r="K40" s="199" t="str" cm="1">
        <f t="array" ref="K40">_xlfn.LET(
    _xlpm.n,ROWS($A$1:A14),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
      </c>
      <c r="L40" s="199"/>
      <c r="M40" s="199"/>
      <c r="N40" s="199"/>
      <c r="O40" s="199" t="str" cm="1">
        <f t="array" ref="O40">_xlfn.LET(
    _xlpm.n,ROWS($A$1:A14),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
      </c>
      <c r="P40" s="199"/>
      <c r="Q40" s="199"/>
      <c r="R40" s="200"/>
      <c r="S40" s="86"/>
      <c r="T40" s="165" t="str" cm="1">
        <f t="array" ref="T40">_xlfn.LET(
    _xlpm.n,ROWS($A$1:A14),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U40" s="194" t="str" cm="1">
        <f t="array" ref="U40">_xlfn.LET(
    _xlpm.n,ROWS($A$1:A14),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40" s="194"/>
      <c r="W40" s="194" t="str" cm="1">
        <f t="array" ref="W40">_xlfn.LET(
    _xlpm.n,ROWS($A$1:A14),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40" s="194"/>
      <c r="Y40" s="194" t="str" cm="1">
        <f t="array" ref="Y40">_xlfn.LET(
    _xlpm.n,ROWS($A$1:C14),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40" s="194"/>
      <c r="AA40" s="194" t="str" cm="1">
        <f t="array" ref="AA40">_xlfn.LET(
    _xlpm.n,ROWS($A$1:E14),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40" s="194"/>
      <c r="AC40" s="194" t="str" cm="1">
        <f t="array" ref="AC40">_xlfn.LET(
    _xlpm.n,ROWS($A$1:G14),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40" s="194"/>
      <c r="AE40" s="194" t="str" cm="1">
        <f t="array" ref="AE40">_xlfn.LET(
    _xlpm.n,ROWS($A$1:I14),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40" s="194"/>
      <c r="AG40" s="194" t="str" cm="1">
        <f t="array" ref="AG40">_xlfn.LET(
    _xlpm.n,ROWS($A$1:K14),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40" s="194"/>
      <c r="AI40" s="195" t="str" cm="1">
        <f t="array" ref="AI40">_xlfn.LET(
    _xlpm.n,ROWS($A$1:A14),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40" s="195"/>
      <c r="AK40" s="195"/>
      <c r="AL40" s="195"/>
    </row>
    <row r="41" spans="1:39" ht="25.5">
      <c r="A41" s="203"/>
      <c r="B41" s="86"/>
      <c r="C41" s="197" t="str" cm="1">
        <f t="array" ref="C41">_xlfn.LET(
    _xlpm.n,ROWS($A$1:A15),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IFERROR(INDEX(_xlpm.정렬원본,_xlpm.n,2),"")
)</f>
        <v/>
      </c>
      <c r="D41" s="198"/>
      <c r="E41" s="198"/>
      <c r="F41" s="198"/>
      <c r="G41" s="199" t="str" cm="1">
        <f t="array" ref="G41">_xlfn.LET(
    _xlpm.n,ROWS($A$1:A15),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IFERROR(INDEX(_xlpm.정렬원본,_xlpm.n,3),"")
)</f>
        <v/>
      </c>
      <c r="H41" s="199"/>
      <c r="I41" s="199"/>
      <c r="J41" s="199"/>
      <c r="K41" s="199" t="str" cm="1">
        <f t="array" ref="K41">_xlfn.LET(
    _xlpm.n,ROWS($A$1:A15),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IFERROR(INDEX(_xlpm.정렬원본,_xlpm.n,4),"")
)</f>
        <v/>
      </c>
      <c r="L41" s="199"/>
      <c r="M41" s="199"/>
      <c r="N41" s="199"/>
      <c r="O41" s="199" t="str" cm="1">
        <f t="array" ref="O41">_xlfn.LET(
    _xlpm.n,ROWS($A$1:A15),
    _xlpm.기준날짜,_xlfn.MAXIFS(
        일일DB[날짜],
        일일DB[날짜],"&lt;="&amp;대시보드!$AE$4,
        일일DB[상품명],대시보드!$AE$8
    ),
    _xlpm.원본,_xlfn._xlws.FILTER(
        _xlfn.HSTACK(
            일일DB[메인키워드여부],
            일일DB[키워드],
            일일DB[키워드순위],
            일일DB[키워드조회수],
            일일DB[클릭수]
        ),
        (일일DB[날짜]=_xlpm.기준날짜)*
        (일일DB[상품명]=대시보드!$AE$8)*
        ((일일DB[메인키워드여부]="메인")+
         (일일DB[메인키워드여부]="서브")),
        ""
    ),
    _xlpm.정렬원본,_xlfn.SORTBY(
        _xlpm.원본,
        --(_xlfn.CHOOSECOLS(_xlpm.원본,1)="서브"),1,
        _xlfn.CHOOSECOLS(_xlpm.원본,3),1
    ),
    IFERROR(INDEX(_xlpm.정렬원본,_xlpm.n,5),"")
)</f>
        <v/>
      </c>
      <c r="P41" s="199"/>
      <c r="Q41" s="199"/>
      <c r="R41" s="200"/>
      <c r="S41" s="86"/>
      <c r="T41" s="165" t="str" cm="1">
        <f t="array" ref="T41">_xlfn.LET(
    _xlpm.n,ROWS($A$1:A15),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U41" s="194" t="str" cm="1">
        <f t="array" ref="U41">_xlfn.LET(
    _xlpm.n,ROWS($A$1:A15),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IFERROR(INDEX(_xlpm.원본,_xlpm.n,1),"")
)</f>
        <v/>
      </c>
      <c r="V41" s="194"/>
      <c r="W41" s="194" t="str" cm="1">
        <f t="array" ref="W41">_xlfn.LET(
    _xlpm.n,ROWS($A$1:A15),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IFERROR(INDEX(_xlpm.원본,_xlpm.n,2),"")
)</f>
        <v/>
      </c>
      <c r="X41" s="194"/>
      <c r="Y41" s="194" t="str" cm="1">
        <f t="array" ref="Y41">_xlfn.LET(
    _xlpm.n,ROWS($A$1:C15),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IFERROR(INDEX(_xlpm.원본,_xlpm.n,3),"")
)</f>
        <v/>
      </c>
      <c r="Z41" s="194"/>
      <c r="AA41" s="194" t="str" cm="1">
        <f t="array" ref="AA41">_xlfn.LET(
    _xlpm.n,ROWS($A$1:E15),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IFERROR(INDEX(_xlpm.원본,_xlpm.n,4),"")
)</f>
        <v/>
      </c>
      <c r="AB41" s="194"/>
      <c r="AC41" s="194" t="str" cm="1">
        <f t="array" ref="AC41">_xlfn.LET(
    _xlpm.n,ROWS($A$1:G15),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IFERROR(INDEX(_xlpm.원본,_xlpm.n,5),"")
)</f>
        <v/>
      </c>
      <c r="AD41" s="194"/>
      <c r="AE41" s="194" t="str" cm="1">
        <f t="array" ref="AE41">_xlfn.LET(
    _xlpm.n,ROWS($A$1:I15),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IFERROR(INDEX(_xlpm.원본,_xlpm.n,6),"")
)</f>
        <v/>
      </c>
      <c r="AF41" s="194"/>
      <c r="AG41" s="194" t="str" cm="1">
        <f t="array" ref="AG41">_xlfn.LET(
    _xlpm.n,ROWS($A$1:K15),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IFERROR(INDEX(_xlpm.원본,_xlpm.n,7),"")
)</f>
        <v/>
      </c>
      <c r="AH41" s="194"/>
      <c r="AI41" s="195" t="str" cm="1">
        <f t="array" ref="AI41">_xlfn.LET(
    _xlpm.n,ROWS($A$1:A15),
    _xlpm.기준날짜,_xlfn.MAXIFS(
        경쟁상품[날짜],
        경쟁상품[날짜],"&lt;="&amp;대시보드!$AE$4,
        경쟁상품[분류상품군],대시보드!$AE$8,
        경쟁상품[메인키워드여부],"메인"
    ),
    _xlpm.원본,_xlfn._xlws.FILTER(
        _xlfn.HSTACK(
            경쟁상품[키워드],
            경쟁상품[상품명],
            경쟁상품[가격],
            경쟁상품[구매건수],
            경쟁상품[리뷰수],
            경쟁상품[클릭수],
            경쟁상품[전환율],
            경쟁상품[링크]
        ),
        (경쟁상품[날짜]=_xlpm.기준날짜)*
        (경쟁상품[분류상품군]=대시보드!$AE$8)*
        (경쟁상품[메인키워드여부]="메인"),
        ""
    ),
    _xlpm.링크,IFERROR(INDEX(_xlpm.원본,_xlpm.n,8),""),
    IF(_xlpm.링크="","",HYPERLINK(_xlpm.링크,"바로가기"))
)</f>
        <v/>
      </c>
      <c r="AJ41" s="195"/>
      <c r="AK41" s="195"/>
      <c r="AL41" s="195"/>
    </row>
    <row r="42" spans="1:39" ht="21.95" customHeight="1">
      <c r="A42" s="203"/>
      <c r="B42" s="86"/>
      <c r="C42" s="86"/>
      <c r="D42" s="89"/>
      <c r="E42" s="89"/>
      <c r="F42" s="89"/>
      <c r="G42" s="89"/>
      <c r="H42" s="89"/>
      <c r="I42" s="89"/>
      <c r="J42" s="89"/>
      <c r="K42" s="89"/>
      <c r="L42" s="89"/>
      <c r="M42" s="89"/>
      <c r="N42" s="89"/>
      <c r="O42" s="89"/>
      <c r="P42" s="89"/>
      <c r="Q42" s="89"/>
      <c r="R42" s="89"/>
      <c r="S42" s="89"/>
      <c r="T42" s="86"/>
      <c r="U42" s="120"/>
      <c r="V42" s="120"/>
      <c r="W42" s="120"/>
      <c r="X42" s="120"/>
      <c r="Y42" s="120"/>
      <c r="Z42" s="120"/>
      <c r="AA42" s="120"/>
      <c r="AB42" s="120"/>
      <c r="AC42" s="120"/>
      <c r="AD42" s="120"/>
      <c r="AE42" s="120"/>
      <c r="AF42" s="120"/>
      <c r="AG42" s="120"/>
      <c r="AH42" s="120"/>
      <c r="AI42" s="120"/>
      <c r="AJ42" s="120"/>
      <c r="AK42" s="120"/>
      <c r="AL42" s="120"/>
      <c r="AM42" s="86"/>
    </row>
    <row r="43" spans="1:39" ht="21.95" customHeight="1">
      <c r="A43" s="203"/>
      <c r="B43" s="86"/>
      <c r="C43" s="86"/>
      <c r="D43" s="86"/>
      <c r="E43" s="86"/>
      <c r="F43" s="86"/>
      <c r="G43" s="86"/>
      <c r="H43" s="86"/>
      <c r="I43" s="86"/>
      <c r="J43" s="86"/>
      <c r="K43" s="86"/>
      <c r="L43" s="86"/>
      <c r="M43" s="86"/>
      <c r="N43" s="86"/>
      <c r="O43" s="86"/>
      <c r="P43" s="86"/>
      <c r="Q43" s="86"/>
      <c r="R43" s="86"/>
      <c r="S43" s="86"/>
      <c r="T43" s="86"/>
      <c r="U43" s="86"/>
      <c r="V43" s="86"/>
      <c r="W43" s="86"/>
      <c r="X43" s="86"/>
      <c r="Y43" s="86"/>
      <c r="Z43" s="86"/>
      <c r="AA43" s="86"/>
      <c r="AB43" s="86"/>
      <c r="AC43" s="86"/>
      <c r="AD43" s="86"/>
      <c r="AE43" s="86"/>
      <c r="AF43" s="86"/>
      <c r="AG43" s="86"/>
      <c r="AH43" s="86"/>
      <c r="AI43" s="86"/>
      <c r="AJ43" s="86"/>
      <c r="AK43" s="86"/>
      <c r="AL43" s="86"/>
      <c r="AM43" s="86"/>
    </row>
    <row r="44" spans="1:39" ht="21.95" customHeight="1">
      <c r="A44" s="203"/>
      <c r="B44" s="86"/>
      <c r="C44" s="86"/>
      <c r="D44" s="86"/>
      <c r="E44" s="86"/>
      <c r="F44" s="86"/>
      <c r="G44" s="86"/>
      <c r="H44" s="86"/>
      <c r="I44" s="86"/>
      <c r="J44" s="86"/>
      <c r="K44" s="86"/>
      <c r="L44" s="86"/>
      <c r="M44" s="86"/>
      <c r="N44" s="86"/>
      <c r="O44" s="86"/>
      <c r="P44" s="86"/>
      <c r="Q44" s="86"/>
      <c r="R44" s="86"/>
      <c r="S44" s="86"/>
      <c r="T44" s="86"/>
      <c r="U44" s="86"/>
      <c r="V44" s="86"/>
      <c r="W44" s="86"/>
      <c r="X44" s="86"/>
      <c r="Y44" s="86"/>
      <c r="Z44" s="86"/>
      <c r="AA44" s="86"/>
      <c r="AB44" s="86"/>
      <c r="AC44" s="86"/>
      <c r="AD44" s="86"/>
      <c r="AE44" s="86"/>
      <c r="AF44" s="86"/>
      <c r="AG44" s="86"/>
      <c r="AH44" s="86"/>
      <c r="AI44" s="86"/>
      <c r="AJ44" s="86"/>
      <c r="AK44" s="86"/>
      <c r="AL44" s="86"/>
      <c r="AM44" s="86"/>
    </row>
    <row r="45" spans="1:39" ht="21.95" customHeight="1">
      <c r="A45" s="203"/>
      <c r="B45" s="86"/>
      <c r="C45" s="86"/>
      <c r="D45" s="86"/>
      <c r="E45" s="86"/>
      <c r="F45" s="86"/>
      <c r="G45" s="86"/>
      <c r="H45" s="86"/>
      <c r="I45" s="86"/>
      <c r="J45" s="86"/>
      <c r="K45" s="86"/>
      <c r="L45" s="86"/>
      <c r="M45" s="86"/>
      <c r="N45" s="86"/>
      <c r="O45" s="86"/>
      <c r="P45" s="86"/>
      <c r="Q45" s="86"/>
      <c r="R45" s="86"/>
      <c r="S45" s="86"/>
      <c r="T45" s="86"/>
      <c r="U45" s="86"/>
      <c r="V45" s="86"/>
      <c r="W45" s="86"/>
      <c r="X45" s="86"/>
      <c r="Y45" s="86"/>
      <c r="Z45" s="86"/>
      <c r="AA45" s="86"/>
      <c r="AB45" s="86"/>
      <c r="AC45" s="86"/>
      <c r="AD45" s="86"/>
      <c r="AE45" s="86"/>
      <c r="AF45" s="86"/>
      <c r="AG45" s="86"/>
      <c r="AH45" s="86"/>
      <c r="AI45" s="86"/>
      <c r="AJ45" s="86"/>
      <c r="AK45" s="86"/>
      <c r="AL45" s="86"/>
      <c r="AM45" s="86"/>
    </row>
    <row r="46" spans="1:39" ht="21.95" customHeight="1">
      <c r="A46" s="203"/>
      <c r="B46" s="86"/>
      <c r="C46" s="86"/>
      <c r="D46" s="86"/>
      <c r="E46" s="86"/>
      <c r="F46" s="86"/>
      <c r="G46" s="86"/>
      <c r="H46" s="86"/>
      <c r="I46" s="86"/>
      <c r="J46" s="86"/>
      <c r="K46" s="86"/>
      <c r="L46" s="86"/>
      <c r="M46" s="86"/>
      <c r="N46" s="86"/>
      <c r="O46" s="86"/>
      <c r="P46" s="86"/>
      <c r="Q46" s="86"/>
      <c r="R46" s="86"/>
      <c r="S46" s="86"/>
      <c r="T46" s="86"/>
      <c r="U46" s="86"/>
      <c r="V46" s="86"/>
      <c r="W46" s="86"/>
      <c r="X46" s="86"/>
      <c r="Y46" s="86"/>
      <c r="Z46" s="86"/>
      <c r="AA46" s="86"/>
      <c r="AB46" s="86"/>
      <c r="AC46" s="86"/>
      <c r="AD46" s="86"/>
      <c r="AE46" s="86"/>
      <c r="AF46" s="86"/>
      <c r="AG46" s="86"/>
      <c r="AH46" s="86"/>
      <c r="AI46" s="86"/>
      <c r="AJ46" s="86"/>
      <c r="AK46" s="86"/>
      <c r="AL46" s="86"/>
      <c r="AM46" s="86"/>
    </row>
    <row r="47" spans="1:39" ht="21.95" customHeight="1">
      <c r="A47" s="203"/>
      <c r="B47" s="86"/>
      <c r="C47" s="86"/>
      <c r="D47" s="86"/>
      <c r="E47" s="86"/>
      <c r="F47" s="86"/>
      <c r="G47" s="86"/>
      <c r="H47" s="86"/>
      <c r="I47" s="86"/>
      <c r="J47" s="86"/>
      <c r="K47" s="86"/>
      <c r="L47" s="86"/>
      <c r="M47" s="86"/>
      <c r="N47" s="86"/>
      <c r="O47" s="86"/>
      <c r="P47" s="86"/>
      <c r="Q47" s="86"/>
      <c r="R47" s="86"/>
      <c r="S47" s="86"/>
      <c r="T47" s="86"/>
      <c r="U47" s="86"/>
      <c r="V47" s="86"/>
      <c r="W47" s="86"/>
      <c r="X47" s="86"/>
      <c r="Y47" s="86"/>
      <c r="Z47" s="86"/>
      <c r="AA47" s="86"/>
      <c r="AB47" s="86"/>
      <c r="AC47" s="86"/>
      <c r="AD47" s="86"/>
      <c r="AE47" s="86"/>
      <c r="AF47" s="86"/>
      <c r="AG47" s="86"/>
      <c r="AH47" s="86"/>
      <c r="AI47" s="86"/>
      <c r="AJ47" s="86"/>
      <c r="AK47" s="86"/>
      <c r="AL47" s="86"/>
      <c r="AM47" s="86"/>
    </row>
    <row r="48" spans="1:39" ht="21.95" customHeight="1">
      <c r="A48" s="203"/>
      <c r="B48" s="86"/>
      <c r="C48" s="86"/>
      <c r="D48" s="86"/>
      <c r="E48" s="86"/>
      <c r="F48" s="86"/>
      <c r="G48" s="86"/>
      <c r="H48" s="86"/>
      <c r="I48" s="86"/>
      <c r="J48" s="86"/>
      <c r="K48" s="86"/>
      <c r="L48" s="86"/>
      <c r="M48" s="86"/>
      <c r="N48" s="86"/>
      <c r="O48" s="86"/>
      <c r="P48" s="86"/>
      <c r="Q48" s="86"/>
      <c r="R48" s="86"/>
      <c r="S48" s="86"/>
      <c r="T48" s="86"/>
      <c r="U48" s="86"/>
      <c r="V48" s="86"/>
      <c r="W48" s="86"/>
      <c r="X48" s="86"/>
      <c r="Y48" s="86"/>
      <c r="Z48" s="86"/>
      <c r="AA48" s="86"/>
      <c r="AB48" s="86"/>
      <c r="AC48" s="86"/>
      <c r="AD48" s="86"/>
      <c r="AE48" s="86"/>
      <c r="AF48" s="86"/>
      <c r="AG48" s="86"/>
      <c r="AH48" s="86"/>
      <c r="AI48" s="86"/>
      <c r="AJ48" s="86"/>
      <c r="AK48" s="86"/>
      <c r="AL48" s="86"/>
      <c r="AM48" s="86"/>
    </row>
    <row r="49" spans="1:39" ht="21.95" customHeight="1">
      <c r="A49" s="203"/>
      <c r="B49" s="86"/>
      <c r="C49" s="86"/>
      <c r="D49" s="86"/>
      <c r="E49" s="86"/>
      <c r="F49" s="86"/>
      <c r="G49" s="86"/>
      <c r="H49" s="86"/>
      <c r="I49" s="86"/>
      <c r="J49" s="86"/>
      <c r="K49" s="86"/>
      <c r="L49" s="86"/>
      <c r="M49" s="86"/>
      <c r="N49" s="86"/>
      <c r="O49" s="86"/>
      <c r="P49" s="86"/>
      <c r="Q49" s="86"/>
      <c r="R49" s="86"/>
      <c r="S49" s="86"/>
      <c r="T49" s="86"/>
      <c r="U49" s="86"/>
      <c r="V49" s="86"/>
      <c r="W49" s="86"/>
      <c r="X49" s="86"/>
      <c r="Y49" s="86"/>
      <c r="Z49" s="86"/>
      <c r="AA49" s="86"/>
      <c r="AB49" s="86"/>
      <c r="AC49" s="86"/>
      <c r="AD49" s="86"/>
      <c r="AE49" s="86"/>
      <c r="AF49" s="86"/>
      <c r="AG49" s="86"/>
      <c r="AH49" s="86"/>
      <c r="AI49" s="86"/>
      <c r="AJ49" s="86"/>
      <c r="AK49" s="86"/>
      <c r="AL49" s="86"/>
      <c r="AM49" s="86"/>
    </row>
    <row r="50" spans="1:39" ht="21.95" customHeight="1">
      <c r="A50" s="203"/>
      <c r="B50" s="86"/>
      <c r="C50" s="86"/>
      <c r="D50" s="86"/>
      <c r="E50" s="86"/>
      <c r="F50" s="86"/>
      <c r="G50" s="86"/>
      <c r="H50" s="86"/>
      <c r="I50" s="86"/>
      <c r="J50" s="86"/>
      <c r="K50" s="86"/>
      <c r="L50" s="86"/>
      <c r="M50" s="86"/>
      <c r="N50" s="86"/>
      <c r="O50" s="86"/>
      <c r="P50" s="86"/>
      <c r="Q50" s="86"/>
      <c r="R50" s="86"/>
      <c r="S50" s="86"/>
      <c r="T50" s="86"/>
      <c r="U50" s="86"/>
      <c r="V50" s="86"/>
      <c r="W50" s="86"/>
      <c r="X50" s="86"/>
      <c r="Y50" s="86"/>
      <c r="Z50" s="86"/>
      <c r="AA50" s="86"/>
      <c r="AB50" s="86"/>
      <c r="AC50" s="86"/>
      <c r="AD50" s="86"/>
      <c r="AE50" s="86"/>
      <c r="AF50" s="86"/>
      <c r="AG50" s="86"/>
      <c r="AH50" s="86"/>
      <c r="AI50" s="86"/>
      <c r="AJ50" s="86"/>
      <c r="AK50" s="86"/>
      <c r="AL50" s="86"/>
      <c r="AM50" s="86"/>
    </row>
    <row r="51" spans="1:39" ht="21.95" customHeight="1">
      <c r="A51" s="203"/>
      <c r="B51" s="86"/>
      <c r="C51" s="86"/>
      <c r="D51" s="86"/>
      <c r="E51" s="86"/>
      <c r="F51" s="86"/>
      <c r="G51" s="86"/>
      <c r="H51" s="86"/>
      <c r="I51" s="86"/>
      <c r="J51" s="86"/>
      <c r="K51" s="86"/>
      <c r="L51" s="86"/>
      <c r="M51" s="86"/>
      <c r="N51" s="86"/>
      <c r="O51" s="86"/>
      <c r="P51" s="86"/>
      <c r="Q51" s="86"/>
      <c r="R51" s="86"/>
      <c r="S51" s="86"/>
      <c r="T51" s="86"/>
      <c r="U51" s="86"/>
      <c r="V51" s="86"/>
      <c r="W51" s="86"/>
      <c r="X51" s="86"/>
      <c r="Y51" s="86"/>
      <c r="Z51" s="86"/>
      <c r="AA51" s="86"/>
      <c r="AB51" s="86"/>
      <c r="AC51" s="86"/>
      <c r="AD51" s="86"/>
      <c r="AE51" s="86"/>
      <c r="AF51" s="86"/>
      <c r="AG51" s="86"/>
      <c r="AH51" s="86"/>
      <c r="AI51" s="86"/>
      <c r="AJ51" s="86"/>
      <c r="AK51" s="86"/>
      <c r="AL51" s="86"/>
      <c r="AM51" s="86"/>
    </row>
    <row r="52" spans="1:39" ht="21.95" customHeight="1">
      <c r="A52" s="203"/>
      <c r="B52" s="86"/>
      <c r="C52" s="86"/>
      <c r="D52" s="86"/>
      <c r="E52" s="86"/>
      <c r="F52" s="86"/>
      <c r="G52" s="86"/>
      <c r="H52" s="86"/>
      <c r="I52" s="86"/>
      <c r="J52" s="86"/>
      <c r="K52" s="86"/>
      <c r="L52" s="86"/>
      <c r="M52" s="86"/>
      <c r="N52" s="86"/>
      <c r="O52" s="86"/>
      <c r="P52" s="86"/>
      <c r="Q52" s="86"/>
      <c r="R52" s="86"/>
      <c r="S52" s="86"/>
      <c r="T52" s="86"/>
      <c r="U52" s="86"/>
      <c r="V52" s="86"/>
      <c r="W52" s="86"/>
      <c r="X52" s="86"/>
      <c r="Y52" s="86"/>
      <c r="Z52" s="86"/>
      <c r="AA52" s="86"/>
      <c r="AB52" s="86"/>
      <c r="AC52" s="86"/>
      <c r="AD52" s="86"/>
      <c r="AE52" s="86"/>
      <c r="AF52" s="86"/>
      <c r="AG52" s="86"/>
      <c r="AH52" s="86"/>
      <c r="AI52" s="86"/>
      <c r="AJ52" s="86"/>
      <c r="AK52" s="86"/>
      <c r="AL52" s="86"/>
      <c r="AM52" s="86"/>
    </row>
    <row r="53" spans="1:39" ht="21.95" customHeight="1">
      <c r="A53" s="203"/>
      <c r="B53" s="86"/>
      <c r="C53" s="86"/>
      <c r="D53" s="86"/>
      <c r="E53" s="86"/>
      <c r="F53" s="86"/>
      <c r="G53" s="86"/>
      <c r="H53" s="86"/>
      <c r="I53" s="86"/>
      <c r="J53" s="86"/>
      <c r="K53" s="86"/>
      <c r="L53" s="86"/>
      <c r="M53" s="86"/>
      <c r="N53" s="86"/>
      <c r="O53" s="86"/>
      <c r="P53" s="86"/>
      <c r="Q53" s="86"/>
      <c r="R53" s="86"/>
      <c r="S53" s="86"/>
      <c r="T53" s="86"/>
      <c r="U53" s="86"/>
      <c r="V53" s="86"/>
      <c r="W53" s="86"/>
      <c r="X53" s="86"/>
      <c r="Y53" s="86"/>
      <c r="Z53" s="86"/>
      <c r="AA53" s="86"/>
      <c r="AB53" s="86"/>
      <c r="AC53" s="86"/>
      <c r="AD53" s="86"/>
      <c r="AE53" s="86"/>
      <c r="AF53" s="86"/>
      <c r="AG53" s="86"/>
      <c r="AH53" s="86"/>
      <c r="AI53" s="86"/>
      <c r="AJ53" s="86"/>
      <c r="AK53" s="86"/>
      <c r="AL53" s="86"/>
      <c r="AM53" s="86"/>
    </row>
    <row r="54" spans="1:39" ht="21.95" customHeight="1">
      <c r="A54" s="203"/>
      <c r="B54" s="86"/>
      <c r="C54" s="86"/>
      <c r="D54" s="86"/>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c r="AM54" s="86"/>
    </row>
    <row r="55" spans="1:39" ht="21.95" customHeight="1">
      <c r="A55" s="203"/>
      <c r="B55" s="86"/>
      <c r="C55" s="86"/>
      <c r="D55" s="86"/>
      <c r="E55" s="86"/>
      <c r="F55" s="86"/>
      <c r="G55" s="86"/>
      <c r="H55" s="86"/>
      <c r="I55" s="86"/>
      <c r="J55" s="86"/>
      <c r="K55" s="86"/>
      <c r="L55" s="86"/>
      <c r="M55" s="86"/>
      <c r="N55" s="86"/>
      <c r="O55" s="86"/>
      <c r="P55" s="86"/>
      <c r="Q55" s="86"/>
      <c r="R55" s="86"/>
      <c r="S55" s="86"/>
      <c r="T55" s="86"/>
      <c r="U55" s="86"/>
      <c r="V55" s="86"/>
      <c r="W55" s="86"/>
      <c r="X55" s="86"/>
      <c r="Y55" s="86"/>
      <c r="Z55" s="86"/>
      <c r="AA55" s="86"/>
      <c r="AB55" s="86"/>
      <c r="AC55" s="86"/>
      <c r="AD55" s="86"/>
      <c r="AE55" s="86"/>
      <c r="AF55" s="86"/>
      <c r="AG55" s="86"/>
      <c r="AH55" s="86"/>
      <c r="AI55" s="86"/>
      <c r="AJ55" s="86"/>
      <c r="AK55" s="86"/>
      <c r="AL55" s="86"/>
      <c r="AM55" s="86"/>
    </row>
    <row r="56" spans="1:39" ht="21.95" customHeight="1">
      <c r="A56" s="203"/>
      <c r="B56" s="86"/>
      <c r="C56" s="86"/>
      <c r="D56" s="86"/>
      <c r="E56" s="86"/>
      <c r="F56" s="86"/>
      <c r="G56" s="86"/>
      <c r="H56" s="86"/>
      <c r="I56" s="86"/>
      <c r="J56" s="86"/>
      <c r="K56" s="86"/>
      <c r="L56" s="86"/>
      <c r="M56" s="86"/>
      <c r="N56" s="86"/>
      <c r="O56" s="86"/>
      <c r="P56" s="86"/>
      <c r="Q56" s="86"/>
      <c r="R56" s="86"/>
      <c r="S56" s="86"/>
      <c r="T56" s="86"/>
      <c r="U56" s="86"/>
      <c r="V56" s="86"/>
      <c r="W56" s="86"/>
      <c r="X56" s="86"/>
      <c r="Y56" s="86"/>
      <c r="Z56" s="86"/>
      <c r="AA56" s="86"/>
      <c r="AB56" s="86"/>
      <c r="AC56" s="86"/>
      <c r="AD56" s="86"/>
      <c r="AE56" s="86"/>
      <c r="AF56" s="86"/>
      <c r="AG56" s="86"/>
      <c r="AH56" s="86"/>
      <c r="AI56" s="86"/>
      <c r="AJ56" s="86"/>
      <c r="AK56" s="86"/>
      <c r="AL56" s="86"/>
      <c r="AM56" s="86"/>
    </row>
    <row r="57" spans="1:39" ht="21.95" customHeight="1">
      <c r="A57" s="203"/>
      <c r="B57" s="86"/>
      <c r="C57" s="86"/>
      <c r="D57" s="86"/>
      <c r="E57" s="86"/>
      <c r="F57" s="86"/>
      <c r="G57" s="86"/>
      <c r="H57" s="86"/>
      <c r="I57" s="86"/>
      <c r="J57" s="86"/>
      <c r="K57" s="86"/>
      <c r="L57" s="86"/>
      <c r="M57" s="86"/>
      <c r="N57" s="86"/>
      <c r="O57" s="86"/>
      <c r="P57" s="86"/>
      <c r="Q57" s="86"/>
      <c r="R57" s="86"/>
      <c r="S57" s="86"/>
      <c r="T57" s="86"/>
      <c r="U57" s="86"/>
      <c r="V57" s="86"/>
      <c r="W57" s="86"/>
      <c r="X57" s="86"/>
      <c r="Y57" s="86"/>
      <c r="Z57" s="86"/>
      <c r="AA57" s="86"/>
      <c r="AB57" s="86"/>
      <c r="AC57" s="86"/>
      <c r="AD57" s="86"/>
      <c r="AE57" s="86"/>
      <c r="AF57" s="86"/>
      <c r="AG57" s="86"/>
      <c r="AH57" s="86"/>
      <c r="AI57" s="86"/>
      <c r="AJ57" s="86"/>
      <c r="AK57" s="86"/>
      <c r="AL57" s="86"/>
      <c r="AM57" s="86"/>
    </row>
    <row r="58" spans="1:39" ht="21.95" customHeight="1">
      <c r="A58" s="203"/>
      <c r="B58" s="86"/>
      <c r="C58" s="86"/>
      <c r="D58" s="86"/>
      <c r="E58" s="86"/>
      <c r="F58" s="86"/>
      <c r="G58" s="86"/>
      <c r="H58" s="86"/>
      <c r="I58" s="86"/>
      <c r="J58" s="86"/>
      <c r="K58" s="86"/>
      <c r="L58" s="86"/>
      <c r="M58" s="86"/>
      <c r="N58" s="86"/>
      <c r="O58" s="86"/>
      <c r="P58" s="86"/>
      <c r="Q58" s="86"/>
      <c r="R58" s="86"/>
      <c r="S58" s="86"/>
      <c r="T58" s="86"/>
      <c r="U58" s="86"/>
      <c r="V58" s="86"/>
      <c r="W58" s="86"/>
      <c r="X58" s="86"/>
      <c r="Y58" s="86"/>
      <c r="Z58" s="86"/>
      <c r="AA58" s="86"/>
      <c r="AB58" s="86"/>
      <c r="AC58" s="86"/>
      <c r="AD58" s="86"/>
      <c r="AE58" s="86"/>
      <c r="AF58" s="86"/>
      <c r="AG58" s="86"/>
      <c r="AH58" s="86"/>
      <c r="AI58" s="86"/>
      <c r="AJ58" s="86"/>
      <c r="AK58" s="86"/>
      <c r="AL58" s="86"/>
      <c r="AM58" s="86"/>
    </row>
    <row r="59" spans="1:39" ht="21.95" customHeight="1">
      <c r="A59" s="203"/>
      <c r="B59" s="86"/>
      <c r="C59" s="86"/>
      <c r="D59" s="86"/>
      <c r="E59" s="86"/>
      <c r="F59" s="86"/>
      <c r="G59" s="86"/>
      <c r="H59" s="86"/>
      <c r="I59" s="86"/>
      <c r="J59" s="86"/>
      <c r="K59" s="86"/>
      <c r="L59" s="86"/>
      <c r="M59" s="86"/>
      <c r="N59" s="86"/>
      <c r="O59" s="86"/>
      <c r="P59" s="86"/>
      <c r="Q59" s="86"/>
      <c r="R59" s="86"/>
      <c r="S59" s="86"/>
      <c r="T59" s="86"/>
      <c r="U59" s="86"/>
      <c r="V59" s="86"/>
      <c r="W59" s="86"/>
      <c r="X59" s="86"/>
      <c r="Y59" s="86"/>
      <c r="Z59" s="86"/>
      <c r="AA59" s="86"/>
      <c r="AB59" s="86"/>
      <c r="AC59" s="86"/>
      <c r="AD59" s="86"/>
      <c r="AE59" s="86"/>
      <c r="AF59" s="86"/>
      <c r="AG59" s="86"/>
      <c r="AH59" s="86"/>
      <c r="AI59" s="86"/>
      <c r="AJ59" s="86"/>
      <c r="AK59" s="86"/>
      <c r="AL59" s="86"/>
      <c r="AM59" s="86"/>
    </row>
    <row r="60" spans="1:39" ht="21.95" customHeight="1">
      <c r="A60" s="203"/>
      <c r="B60" s="86"/>
      <c r="C60" s="86"/>
      <c r="D60" s="86"/>
      <c r="E60" s="86"/>
      <c r="F60" s="86"/>
      <c r="G60" s="86"/>
      <c r="H60" s="86"/>
      <c r="I60" s="86"/>
      <c r="J60" s="86"/>
      <c r="K60" s="86"/>
      <c r="L60" s="86"/>
      <c r="M60" s="86"/>
      <c r="N60" s="86"/>
      <c r="O60" s="86"/>
      <c r="P60" s="86"/>
      <c r="Q60" s="86"/>
      <c r="R60" s="86"/>
      <c r="S60" s="86"/>
      <c r="T60" s="86"/>
      <c r="U60" s="86"/>
      <c r="V60" s="86"/>
      <c r="W60" s="86"/>
      <c r="X60" s="86"/>
      <c r="Y60" s="86"/>
      <c r="Z60" s="86"/>
      <c r="AA60" s="86"/>
      <c r="AB60" s="86"/>
      <c r="AC60" s="86"/>
      <c r="AD60" s="86"/>
      <c r="AE60" s="86"/>
      <c r="AF60" s="86"/>
      <c r="AG60" s="86"/>
      <c r="AH60" s="86"/>
      <c r="AI60" s="86"/>
      <c r="AJ60" s="86"/>
      <c r="AK60" s="86"/>
      <c r="AL60" s="86"/>
      <c r="AM60" s="86"/>
    </row>
    <row r="61" spans="1:39" ht="21.95" customHeight="1">
      <c r="A61" s="203"/>
      <c r="B61" s="86"/>
      <c r="C61" s="86"/>
      <c r="D61" s="86"/>
      <c r="E61" s="86"/>
      <c r="F61" s="86"/>
      <c r="G61" s="86"/>
      <c r="H61" s="86"/>
      <c r="I61" s="86"/>
      <c r="J61" s="86"/>
      <c r="K61" s="86"/>
      <c r="L61" s="86"/>
      <c r="M61" s="86"/>
      <c r="N61" s="86"/>
      <c r="O61" s="86"/>
      <c r="P61" s="86"/>
      <c r="Q61" s="86"/>
      <c r="R61" s="86"/>
      <c r="S61" s="86"/>
      <c r="T61" s="86"/>
      <c r="U61" s="86"/>
      <c r="V61" s="86"/>
      <c r="W61" s="86"/>
      <c r="X61" s="86"/>
      <c r="Y61" s="86"/>
      <c r="Z61" s="86"/>
      <c r="AA61" s="86"/>
      <c r="AB61" s="86"/>
      <c r="AC61" s="86"/>
      <c r="AD61" s="86"/>
      <c r="AE61" s="86"/>
      <c r="AF61" s="86"/>
      <c r="AG61" s="86"/>
      <c r="AH61" s="86"/>
      <c r="AI61" s="86"/>
      <c r="AJ61" s="86"/>
      <c r="AK61" s="86"/>
      <c r="AL61" s="86"/>
      <c r="AM61" s="86"/>
    </row>
    <row r="62" spans="1:39" ht="21.95" customHeight="1">
      <c r="A62" s="203"/>
      <c r="B62" s="86"/>
      <c r="C62" s="86"/>
      <c r="D62" s="86"/>
      <c r="E62" s="86"/>
      <c r="F62" s="86"/>
      <c r="G62" s="86"/>
      <c r="H62" s="86"/>
      <c r="I62" s="86"/>
      <c r="J62" s="86"/>
      <c r="K62" s="86"/>
      <c r="L62" s="86"/>
      <c r="M62" s="86"/>
      <c r="N62" s="86"/>
      <c r="O62" s="86"/>
      <c r="P62" s="86"/>
      <c r="Q62" s="86"/>
      <c r="R62" s="86"/>
      <c r="S62" s="86"/>
      <c r="T62" s="86"/>
      <c r="U62" s="86"/>
      <c r="V62" s="86"/>
      <c r="W62" s="86"/>
      <c r="X62" s="86"/>
      <c r="Y62" s="86"/>
      <c r="Z62" s="86"/>
      <c r="AA62" s="86"/>
      <c r="AB62" s="86"/>
      <c r="AC62" s="86"/>
      <c r="AD62" s="86"/>
      <c r="AE62" s="86"/>
      <c r="AF62" s="86"/>
      <c r="AG62" s="86"/>
      <c r="AH62" s="86"/>
      <c r="AI62" s="86"/>
      <c r="AJ62" s="86"/>
      <c r="AK62" s="86"/>
      <c r="AL62" s="86"/>
      <c r="AM62" s="86"/>
    </row>
    <row r="63" spans="1:39" ht="21.95" customHeight="1">
      <c r="A63" s="203"/>
      <c r="B63" s="86"/>
      <c r="C63" s="86"/>
      <c r="D63" s="86"/>
      <c r="E63" s="86"/>
      <c r="F63" s="86"/>
      <c r="G63" s="86"/>
      <c r="H63" s="86"/>
      <c r="I63" s="86"/>
      <c r="J63" s="86"/>
      <c r="K63" s="86"/>
      <c r="L63" s="86"/>
      <c r="M63" s="86"/>
      <c r="N63" s="86"/>
      <c r="O63" s="86"/>
      <c r="P63" s="86"/>
      <c r="Q63" s="86"/>
      <c r="R63" s="86"/>
      <c r="S63" s="86"/>
      <c r="T63" s="86"/>
      <c r="U63" s="86"/>
      <c r="V63" s="86"/>
      <c r="W63" s="86"/>
      <c r="X63" s="86"/>
      <c r="Y63" s="86"/>
      <c r="Z63" s="86"/>
      <c r="AA63" s="86"/>
      <c r="AB63" s="86"/>
      <c r="AC63" s="86"/>
      <c r="AD63" s="86"/>
      <c r="AE63" s="86"/>
      <c r="AF63" s="86"/>
      <c r="AG63" s="86"/>
      <c r="AH63" s="86"/>
      <c r="AI63" s="86"/>
      <c r="AJ63" s="86"/>
      <c r="AK63" s="86"/>
      <c r="AL63" s="86"/>
      <c r="AM63" s="86"/>
    </row>
    <row r="64" spans="1:39" ht="21.95" customHeight="1">
      <c r="A64" s="203"/>
      <c r="B64" s="86"/>
      <c r="C64" s="86"/>
      <c r="D64" s="86"/>
      <c r="E64" s="86"/>
      <c r="F64" s="86"/>
      <c r="G64" s="86"/>
      <c r="H64" s="86"/>
      <c r="I64" s="86"/>
      <c r="J64" s="86"/>
      <c r="K64" s="86"/>
      <c r="L64" s="86"/>
      <c r="M64" s="86"/>
      <c r="N64" s="86"/>
      <c r="O64" s="86"/>
      <c r="P64" s="86"/>
      <c r="Q64" s="86"/>
      <c r="R64" s="86"/>
      <c r="S64" s="86"/>
      <c r="T64" s="86"/>
      <c r="U64" s="86"/>
      <c r="V64" s="86"/>
      <c r="W64" s="86"/>
      <c r="X64" s="86"/>
      <c r="Y64" s="86"/>
      <c r="Z64" s="86"/>
      <c r="AA64" s="86"/>
      <c r="AB64" s="86"/>
      <c r="AC64" s="86"/>
      <c r="AD64" s="86"/>
      <c r="AE64" s="86"/>
      <c r="AF64" s="86"/>
      <c r="AG64" s="86"/>
      <c r="AH64" s="86"/>
      <c r="AI64" s="86"/>
      <c r="AJ64" s="86"/>
      <c r="AK64" s="86"/>
      <c r="AL64" s="86"/>
      <c r="AM64" s="86"/>
    </row>
    <row r="65" spans="1:39" ht="21.95" customHeight="1">
      <c r="A65" s="203"/>
      <c r="B65" s="86"/>
      <c r="C65" s="86"/>
      <c r="D65" s="86"/>
      <c r="E65" s="86"/>
      <c r="F65" s="86"/>
      <c r="G65" s="86"/>
      <c r="H65" s="86"/>
      <c r="I65" s="86"/>
      <c r="J65" s="86"/>
      <c r="K65" s="86"/>
      <c r="L65" s="86"/>
      <c r="M65" s="86"/>
      <c r="N65" s="86"/>
      <c r="O65" s="86"/>
      <c r="P65" s="86"/>
      <c r="Q65" s="86"/>
      <c r="R65" s="86"/>
      <c r="S65" s="86"/>
      <c r="T65" s="86"/>
      <c r="U65" s="86"/>
      <c r="V65" s="86"/>
      <c r="W65" s="86"/>
      <c r="X65" s="86"/>
      <c r="Y65" s="86"/>
      <c r="Z65" s="86"/>
      <c r="AA65" s="86"/>
      <c r="AB65" s="86"/>
      <c r="AC65" s="86"/>
      <c r="AD65" s="86"/>
      <c r="AE65" s="86"/>
      <c r="AF65" s="86"/>
      <c r="AG65" s="86"/>
      <c r="AH65" s="86"/>
      <c r="AI65" s="86"/>
      <c r="AJ65" s="86"/>
      <c r="AK65" s="86"/>
      <c r="AL65" s="86"/>
      <c r="AM65" s="86"/>
    </row>
    <row r="66" spans="1:39" ht="21.95" customHeight="1">
      <c r="A66" s="203"/>
      <c r="B66" s="86"/>
      <c r="C66" s="86"/>
      <c r="D66" s="86"/>
      <c r="E66" s="86"/>
      <c r="F66" s="86"/>
      <c r="G66" s="86"/>
      <c r="H66" s="86"/>
      <c r="I66" s="86"/>
      <c r="J66" s="86"/>
      <c r="K66" s="86"/>
      <c r="L66" s="86"/>
      <c r="M66" s="86"/>
      <c r="N66" s="86"/>
      <c r="O66" s="86"/>
      <c r="P66" s="86"/>
      <c r="Q66" s="86"/>
      <c r="R66" s="86"/>
      <c r="S66" s="86"/>
      <c r="T66" s="86"/>
      <c r="U66" s="86"/>
      <c r="V66" s="86"/>
      <c r="W66" s="86"/>
      <c r="X66" s="86"/>
      <c r="Y66" s="86"/>
      <c r="Z66" s="86"/>
      <c r="AA66" s="86"/>
      <c r="AB66" s="86"/>
      <c r="AC66" s="86"/>
      <c r="AD66" s="86"/>
      <c r="AE66" s="86"/>
      <c r="AF66" s="86"/>
      <c r="AG66" s="86"/>
      <c r="AH66" s="86"/>
      <c r="AI66" s="86"/>
      <c r="AJ66" s="86"/>
      <c r="AK66" s="86"/>
      <c r="AL66" s="86"/>
      <c r="AM66" s="86"/>
    </row>
    <row r="67" spans="1:39" ht="21.95" customHeight="1">
      <c r="A67" s="203"/>
      <c r="B67" s="86"/>
      <c r="C67" s="86"/>
      <c r="D67" s="86"/>
      <c r="E67" s="86"/>
      <c r="F67" s="86"/>
      <c r="G67" s="86"/>
      <c r="H67" s="86"/>
      <c r="I67" s="86"/>
      <c r="J67" s="86"/>
      <c r="K67" s="86"/>
      <c r="L67" s="86"/>
      <c r="M67" s="86"/>
      <c r="N67" s="86"/>
      <c r="O67" s="86"/>
      <c r="P67" s="86"/>
      <c r="Q67" s="86"/>
      <c r="R67" s="86"/>
      <c r="S67" s="86"/>
      <c r="T67" s="86"/>
      <c r="U67" s="86"/>
      <c r="V67" s="86"/>
      <c r="W67" s="86"/>
      <c r="X67" s="86"/>
      <c r="Y67" s="86"/>
      <c r="Z67" s="86"/>
      <c r="AA67" s="86"/>
      <c r="AB67" s="86"/>
      <c r="AC67" s="86"/>
      <c r="AD67" s="86"/>
      <c r="AE67" s="86"/>
      <c r="AF67" s="86"/>
      <c r="AG67" s="86"/>
      <c r="AH67" s="86"/>
      <c r="AI67" s="86"/>
      <c r="AJ67" s="86"/>
      <c r="AK67" s="86"/>
      <c r="AL67" s="86"/>
      <c r="AM67" s="86"/>
    </row>
    <row r="68" spans="1:39" ht="21.95" customHeight="1">
      <c r="A68" s="203"/>
      <c r="B68" s="86"/>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6"/>
      <c r="AC68" s="86"/>
      <c r="AD68" s="86"/>
      <c r="AE68" s="86"/>
      <c r="AF68" s="86"/>
      <c r="AG68" s="86"/>
      <c r="AH68" s="86"/>
      <c r="AI68" s="86"/>
      <c r="AJ68" s="86"/>
      <c r="AK68" s="86"/>
      <c r="AL68" s="86"/>
      <c r="AM68" s="86"/>
    </row>
    <row r="69" spans="1:39" ht="21.95" customHeight="1">
      <c r="A69" s="203"/>
      <c r="B69" s="86"/>
      <c r="C69" s="86"/>
      <c r="D69" s="86"/>
      <c r="E69" s="86"/>
      <c r="F69" s="86"/>
      <c r="G69" s="86"/>
      <c r="H69" s="86"/>
      <c r="I69" s="86"/>
      <c r="J69" s="86"/>
      <c r="K69" s="86"/>
      <c r="L69" s="86"/>
      <c r="M69" s="86"/>
      <c r="N69" s="86"/>
      <c r="O69" s="86"/>
      <c r="P69" s="86"/>
      <c r="Q69" s="86"/>
      <c r="R69" s="86"/>
      <c r="S69" s="86"/>
      <c r="T69" s="86"/>
      <c r="U69" s="86"/>
      <c r="V69" s="86"/>
      <c r="W69" s="86"/>
      <c r="X69" s="86"/>
      <c r="Y69" s="86"/>
      <c r="Z69" s="86"/>
      <c r="AA69" s="86"/>
      <c r="AB69" s="86"/>
      <c r="AC69" s="86"/>
      <c r="AD69" s="86"/>
      <c r="AE69" s="86"/>
      <c r="AF69" s="86"/>
      <c r="AG69" s="86"/>
      <c r="AH69" s="86"/>
      <c r="AI69" s="86"/>
      <c r="AJ69" s="86"/>
      <c r="AK69" s="86"/>
      <c r="AL69" s="86"/>
      <c r="AM69" s="86"/>
    </row>
    <row r="70" spans="1:39" ht="21.95" customHeight="1">
      <c r="A70" s="203"/>
      <c r="B70" s="86"/>
      <c r="C70" s="86"/>
      <c r="D70" s="86"/>
      <c r="E70" s="86"/>
      <c r="F70" s="86"/>
      <c r="G70" s="86"/>
      <c r="H70" s="86"/>
      <c r="I70" s="86"/>
      <c r="J70" s="86"/>
      <c r="K70" s="86"/>
      <c r="L70" s="86"/>
      <c r="M70" s="86"/>
      <c r="N70" s="86"/>
      <c r="O70" s="86"/>
      <c r="P70" s="86"/>
      <c r="Q70" s="86"/>
      <c r="R70" s="86"/>
      <c r="S70" s="86"/>
      <c r="T70" s="86"/>
      <c r="U70" s="86"/>
      <c r="V70" s="86"/>
      <c r="W70" s="86"/>
      <c r="X70" s="86"/>
      <c r="Y70" s="86"/>
      <c r="Z70" s="86"/>
      <c r="AA70" s="86"/>
      <c r="AB70" s="86"/>
      <c r="AC70" s="86"/>
      <c r="AD70" s="86"/>
      <c r="AE70" s="86"/>
      <c r="AF70" s="86"/>
      <c r="AG70" s="86"/>
      <c r="AH70" s="86"/>
      <c r="AI70" s="86"/>
      <c r="AJ70" s="86"/>
      <c r="AK70" s="86"/>
      <c r="AL70" s="86"/>
      <c r="AM70" s="86"/>
    </row>
    <row r="71" spans="1:39" ht="21.95" customHeight="1">
      <c r="A71" s="203"/>
      <c r="B71" s="86"/>
      <c r="C71" s="86"/>
      <c r="D71" s="86"/>
      <c r="E71" s="86"/>
      <c r="F71" s="86"/>
      <c r="G71" s="86"/>
      <c r="H71" s="86"/>
      <c r="I71" s="86"/>
      <c r="J71" s="86"/>
      <c r="K71" s="86"/>
      <c r="L71" s="86"/>
      <c r="M71" s="86"/>
      <c r="N71" s="86"/>
      <c r="O71" s="86"/>
      <c r="P71" s="86"/>
      <c r="Q71" s="86"/>
      <c r="R71" s="86"/>
      <c r="S71" s="86"/>
      <c r="T71" s="86"/>
      <c r="U71" s="86"/>
      <c r="V71" s="86"/>
      <c r="W71" s="86"/>
      <c r="X71" s="86"/>
      <c r="Y71" s="86"/>
      <c r="Z71" s="86"/>
      <c r="AA71" s="86"/>
      <c r="AB71" s="86"/>
      <c r="AC71" s="86"/>
      <c r="AD71" s="86"/>
      <c r="AE71" s="86"/>
      <c r="AF71" s="86"/>
      <c r="AG71" s="86"/>
      <c r="AH71" s="86"/>
      <c r="AI71" s="86"/>
      <c r="AJ71" s="86"/>
      <c r="AK71" s="86"/>
      <c r="AL71" s="86"/>
      <c r="AM71" s="86"/>
    </row>
    <row r="72" spans="1:39" ht="21.95" customHeight="1">
      <c r="A72" s="85"/>
      <c r="B72" s="86"/>
      <c r="C72" s="86"/>
      <c r="D72" s="86"/>
      <c r="E72" s="86"/>
      <c r="F72" s="86"/>
      <c r="G72" s="86"/>
      <c r="H72" s="86"/>
      <c r="I72" s="86"/>
      <c r="J72" s="86"/>
      <c r="K72" s="86"/>
      <c r="L72" s="86"/>
      <c r="M72" s="86"/>
      <c r="N72" s="86"/>
      <c r="O72" s="86"/>
      <c r="P72" s="86"/>
      <c r="Q72" s="86"/>
      <c r="R72" s="86"/>
      <c r="S72" s="86"/>
      <c r="T72" s="86"/>
      <c r="U72" s="86"/>
      <c r="V72" s="86"/>
      <c r="W72" s="86"/>
      <c r="X72" s="86"/>
      <c r="Y72" s="86"/>
      <c r="Z72" s="86"/>
      <c r="AA72" s="86"/>
      <c r="AB72" s="86"/>
      <c r="AC72" s="86"/>
      <c r="AD72" s="86"/>
      <c r="AE72" s="86"/>
      <c r="AF72" s="86"/>
      <c r="AG72" s="86"/>
      <c r="AH72" s="86"/>
      <c r="AI72" s="86"/>
      <c r="AJ72" s="86"/>
      <c r="AK72" s="86"/>
      <c r="AL72" s="86"/>
      <c r="AM72" s="86"/>
    </row>
    <row r="73" spans="1:39" ht="21.95" customHeight="1">
      <c r="A73" s="85"/>
      <c r="B73" s="86"/>
      <c r="C73" s="86"/>
      <c r="D73" s="86"/>
      <c r="E73" s="86"/>
      <c r="F73" s="86"/>
      <c r="G73" s="86"/>
      <c r="H73" s="86"/>
      <c r="I73" s="86"/>
      <c r="J73" s="86"/>
      <c r="K73" s="86"/>
      <c r="L73" s="86"/>
      <c r="M73" s="86"/>
      <c r="N73" s="86"/>
      <c r="O73" s="86"/>
      <c r="P73" s="86"/>
      <c r="Q73" s="86"/>
      <c r="R73" s="86"/>
      <c r="S73" s="86"/>
      <c r="T73" s="86"/>
      <c r="U73" s="86"/>
      <c r="V73" s="86"/>
      <c r="W73" s="86"/>
      <c r="X73" s="86"/>
      <c r="Y73" s="86"/>
      <c r="Z73" s="86"/>
      <c r="AA73" s="86"/>
      <c r="AB73" s="86"/>
      <c r="AC73" s="86"/>
      <c r="AD73" s="86"/>
      <c r="AE73" s="86"/>
      <c r="AF73" s="86"/>
      <c r="AG73" s="86"/>
      <c r="AH73" s="86"/>
      <c r="AI73" s="86"/>
      <c r="AJ73" s="86"/>
      <c r="AK73" s="86"/>
      <c r="AL73" s="86"/>
      <c r="AM73" s="86"/>
    </row>
    <row r="74" spans="1:39" ht="21.95" customHeight="1">
      <c r="A74" s="85"/>
      <c r="B74" s="86"/>
      <c r="C74" s="86"/>
      <c r="D74" s="86"/>
      <c r="E74" s="86"/>
      <c r="F74" s="86"/>
      <c r="G74" s="86"/>
      <c r="H74" s="86"/>
      <c r="I74" s="86"/>
      <c r="J74" s="86"/>
      <c r="K74" s="86"/>
      <c r="L74" s="86"/>
      <c r="M74" s="86"/>
      <c r="N74" s="86"/>
      <c r="O74" s="86"/>
      <c r="P74" s="86"/>
      <c r="Q74" s="86"/>
      <c r="R74" s="86"/>
      <c r="S74" s="86"/>
      <c r="T74" s="86"/>
      <c r="U74" s="86"/>
      <c r="V74" s="86"/>
      <c r="W74" s="86"/>
      <c r="X74" s="86"/>
      <c r="Y74" s="86"/>
      <c r="Z74" s="86"/>
      <c r="AA74" s="86"/>
      <c r="AB74" s="86"/>
      <c r="AC74" s="86"/>
      <c r="AD74" s="86"/>
      <c r="AE74" s="86"/>
      <c r="AF74" s="86"/>
      <c r="AG74" s="86"/>
      <c r="AH74" s="86"/>
      <c r="AI74" s="86"/>
      <c r="AJ74" s="86"/>
      <c r="AK74" s="86"/>
      <c r="AL74" s="86"/>
      <c r="AM74" s="86"/>
    </row>
    <row r="75" spans="1:39" ht="21.95" customHeight="1">
      <c r="A75" s="85"/>
      <c r="B75" s="86"/>
      <c r="C75" s="86"/>
      <c r="D75" s="86"/>
      <c r="E75" s="86"/>
      <c r="F75" s="86"/>
      <c r="G75" s="86"/>
      <c r="H75" s="86"/>
      <c r="I75" s="86"/>
      <c r="J75" s="86"/>
      <c r="K75" s="86"/>
      <c r="L75" s="86"/>
      <c r="M75" s="86"/>
      <c r="N75" s="86"/>
      <c r="O75" s="86"/>
      <c r="P75" s="86"/>
      <c r="Q75" s="86"/>
      <c r="R75" s="86"/>
      <c r="S75" s="86"/>
      <c r="T75" s="86"/>
      <c r="U75" s="86"/>
      <c r="V75" s="86"/>
      <c r="W75" s="86"/>
      <c r="X75" s="86"/>
      <c r="Y75" s="86"/>
      <c r="Z75" s="86"/>
      <c r="AA75" s="86"/>
      <c r="AB75" s="86"/>
      <c r="AC75" s="86"/>
      <c r="AD75" s="86"/>
      <c r="AE75" s="86"/>
      <c r="AF75" s="86"/>
      <c r="AG75" s="86"/>
      <c r="AH75" s="86"/>
      <c r="AI75" s="86"/>
      <c r="AJ75" s="86"/>
      <c r="AK75" s="86"/>
      <c r="AL75" s="86"/>
      <c r="AM75" s="86"/>
    </row>
    <row r="76" spans="1:39" ht="21.95" customHeight="1">
      <c r="A76" s="85"/>
      <c r="B76" s="86"/>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86"/>
      <c r="AC76" s="86"/>
      <c r="AD76" s="86"/>
      <c r="AE76" s="86"/>
      <c r="AF76" s="86"/>
      <c r="AG76" s="86"/>
      <c r="AH76" s="86"/>
      <c r="AI76" s="86"/>
      <c r="AJ76" s="86"/>
      <c r="AK76" s="86"/>
      <c r="AL76" s="86"/>
      <c r="AM76" s="86"/>
    </row>
    <row r="77" spans="1:39" ht="21.95" customHeight="1">
      <c r="A77" s="85"/>
      <c r="B77" s="86"/>
      <c r="C77" s="86"/>
      <c r="D77" s="86"/>
      <c r="E77" s="86"/>
      <c r="F77" s="86"/>
      <c r="G77" s="86"/>
      <c r="H77" s="86"/>
      <c r="I77" s="86"/>
      <c r="J77" s="86"/>
      <c r="K77" s="86"/>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row>
    <row r="78" spans="1:39" ht="21.95" customHeight="1">
      <c r="A78" s="85"/>
      <c r="B78" s="86"/>
      <c r="C78" s="86"/>
      <c r="D78" s="86"/>
      <c r="E78" s="86"/>
      <c r="F78" s="86"/>
      <c r="G78" s="86"/>
      <c r="H78" s="86"/>
      <c r="I78" s="86"/>
      <c r="J78" s="86"/>
      <c r="K78" s="86"/>
      <c r="L78" s="86"/>
      <c r="M78" s="86"/>
      <c r="N78" s="86"/>
      <c r="O78" s="86"/>
      <c r="P78" s="86"/>
      <c r="Q78" s="86"/>
      <c r="R78" s="86"/>
      <c r="S78" s="86"/>
      <c r="T78" s="86"/>
      <c r="U78" s="86"/>
      <c r="V78" s="86"/>
      <c r="W78" s="86"/>
      <c r="X78" s="86"/>
      <c r="Y78" s="86"/>
      <c r="Z78" s="86"/>
      <c r="AA78" s="86"/>
      <c r="AB78" s="86"/>
      <c r="AC78" s="86"/>
      <c r="AD78" s="86"/>
      <c r="AE78" s="86"/>
      <c r="AF78" s="86"/>
      <c r="AG78" s="86"/>
      <c r="AH78" s="86"/>
      <c r="AI78" s="86"/>
      <c r="AJ78" s="86"/>
      <c r="AK78" s="86"/>
      <c r="AL78" s="86"/>
      <c r="AM78" s="86"/>
    </row>
    <row r="79" spans="1:39" ht="21.95" customHeight="1">
      <c r="A79" s="85"/>
      <c r="B79" s="86"/>
      <c r="C79" s="86"/>
      <c r="D79" s="86"/>
      <c r="E79" s="86"/>
      <c r="F79" s="86"/>
      <c r="G79" s="86"/>
      <c r="H79" s="86"/>
      <c r="I79" s="86"/>
      <c r="J79" s="86"/>
      <c r="K79" s="86"/>
      <c r="L79" s="86"/>
      <c r="M79" s="86"/>
      <c r="N79" s="86"/>
      <c r="O79" s="86"/>
      <c r="P79" s="86"/>
      <c r="Q79" s="86"/>
      <c r="R79" s="86"/>
      <c r="S79" s="86"/>
      <c r="T79" s="86"/>
      <c r="U79" s="86"/>
      <c r="V79" s="86"/>
      <c r="W79" s="86"/>
      <c r="X79" s="86"/>
      <c r="Y79" s="86"/>
      <c r="Z79" s="86"/>
      <c r="AA79" s="86"/>
      <c r="AB79" s="86"/>
      <c r="AC79" s="86"/>
      <c r="AD79" s="86"/>
      <c r="AE79" s="86"/>
      <c r="AF79" s="86"/>
      <c r="AG79" s="86"/>
      <c r="AH79" s="86"/>
      <c r="AI79" s="86"/>
      <c r="AJ79" s="86"/>
      <c r="AK79" s="86"/>
      <c r="AL79" s="86"/>
      <c r="AM79" s="86"/>
    </row>
    <row r="80" spans="1:39" ht="21.95" customHeight="1">
      <c r="A80" s="85"/>
      <c r="B80" s="86"/>
      <c r="C80" s="86"/>
      <c r="D80" s="86"/>
      <c r="E80" s="86"/>
      <c r="F80" s="86"/>
      <c r="G80" s="86"/>
      <c r="H80" s="86"/>
      <c r="I80" s="86"/>
      <c r="J80" s="86"/>
      <c r="K80" s="86"/>
      <c r="L80" s="86"/>
      <c r="M80" s="86"/>
      <c r="N80" s="86"/>
      <c r="O80" s="86"/>
      <c r="P80" s="86"/>
      <c r="Q80" s="86"/>
      <c r="R80" s="86"/>
      <c r="S80" s="86"/>
      <c r="T80" s="86"/>
      <c r="U80" s="86"/>
      <c r="V80" s="86"/>
      <c r="W80" s="86"/>
      <c r="X80" s="86"/>
      <c r="Y80" s="86"/>
      <c r="Z80" s="86"/>
      <c r="AA80" s="86"/>
      <c r="AB80" s="86"/>
      <c r="AC80" s="86"/>
      <c r="AD80" s="86"/>
      <c r="AE80" s="86"/>
      <c r="AF80" s="86"/>
      <c r="AG80" s="86"/>
      <c r="AH80" s="86"/>
      <c r="AI80" s="86"/>
      <c r="AJ80" s="86"/>
      <c r="AK80" s="86"/>
      <c r="AL80" s="86"/>
      <c r="AM80" s="86"/>
    </row>
    <row r="81" spans="1:39" ht="21.95" customHeight="1">
      <c r="A81" s="85"/>
      <c r="B81" s="86"/>
      <c r="C81" s="86"/>
      <c r="D81" s="86"/>
      <c r="E81" s="86"/>
      <c r="F81" s="86"/>
      <c r="G81" s="86"/>
      <c r="H81" s="86"/>
      <c r="I81" s="86"/>
      <c r="J81" s="86"/>
      <c r="K81" s="86"/>
      <c r="L81" s="86"/>
      <c r="M81" s="86"/>
      <c r="N81" s="86"/>
      <c r="O81" s="86"/>
      <c r="P81" s="86"/>
      <c r="Q81" s="86"/>
      <c r="R81" s="86"/>
      <c r="S81" s="86"/>
      <c r="T81" s="86"/>
      <c r="U81" s="86"/>
      <c r="V81" s="86"/>
      <c r="W81" s="86"/>
      <c r="X81" s="86"/>
      <c r="Y81" s="86"/>
      <c r="Z81" s="86"/>
      <c r="AA81" s="86"/>
      <c r="AB81" s="86"/>
      <c r="AC81" s="86"/>
      <c r="AD81" s="86"/>
      <c r="AE81" s="86"/>
      <c r="AF81" s="86"/>
      <c r="AG81" s="86"/>
      <c r="AH81" s="86"/>
      <c r="AI81" s="86"/>
      <c r="AJ81" s="86"/>
      <c r="AK81" s="86"/>
      <c r="AL81" s="86"/>
      <c r="AM81" s="86"/>
    </row>
    <row r="82" spans="1:39" ht="21.95" customHeight="1">
      <c r="A82" s="85"/>
      <c r="B82" s="86"/>
      <c r="C82" s="86"/>
      <c r="D82" s="86"/>
      <c r="E82" s="86"/>
      <c r="F82" s="86"/>
      <c r="G82" s="86"/>
      <c r="H82" s="86"/>
      <c r="I82" s="86"/>
      <c r="J82" s="86"/>
      <c r="K82" s="86"/>
      <c r="L82" s="86"/>
      <c r="M82" s="86"/>
      <c r="N82" s="86"/>
      <c r="O82" s="86"/>
      <c r="P82" s="86"/>
      <c r="Q82" s="86"/>
      <c r="R82" s="86"/>
      <c r="S82" s="86"/>
      <c r="T82" s="86"/>
      <c r="U82" s="86"/>
      <c r="V82" s="86"/>
      <c r="W82" s="86"/>
      <c r="X82" s="86"/>
      <c r="Y82" s="86"/>
      <c r="Z82" s="86"/>
      <c r="AA82" s="86"/>
      <c r="AB82" s="86"/>
      <c r="AC82" s="86"/>
      <c r="AD82" s="86"/>
      <c r="AE82" s="86"/>
      <c r="AF82" s="86"/>
      <c r="AG82" s="86"/>
      <c r="AH82" s="86"/>
      <c r="AI82" s="86"/>
      <c r="AJ82" s="86"/>
      <c r="AK82" s="86"/>
      <c r="AL82" s="86"/>
      <c r="AM82" s="86"/>
    </row>
    <row r="83" spans="1:39" ht="21.95" customHeight="1">
      <c r="A83" s="85"/>
      <c r="B83" s="86"/>
      <c r="C83" s="86"/>
      <c r="D83" s="86"/>
      <c r="E83" s="86"/>
      <c r="F83" s="86"/>
      <c r="G83" s="86"/>
      <c r="H83" s="86"/>
      <c r="I83" s="86"/>
      <c r="J83" s="86"/>
      <c r="K83" s="86"/>
      <c r="L83" s="86"/>
      <c r="M83" s="86"/>
      <c r="N83" s="86"/>
      <c r="O83" s="86"/>
      <c r="P83" s="86"/>
      <c r="Q83" s="86"/>
      <c r="R83" s="86"/>
      <c r="S83" s="86"/>
      <c r="T83" s="86"/>
      <c r="U83" s="86"/>
      <c r="V83" s="86"/>
      <c r="W83" s="86"/>
      <c r="X83" s="86"/>
      <c r="Y83" s="86"/>
      <c r="Z83" s="86"/>
      <c r="AA83" s="86"/>
      <c r="AB83" s="86"/>
      <c r="AC83" s="86"/>
      <c r="AD83" s="86"/>
      <c r="AE83" s="86"/>
      <c r="AF83" s="86"/>
      <c r="AG83" s="86"/>
      <c r="AH83" s="86"/>
      <c r="AI83" s="86"/>
      <c r="AJ83" s="86"/>
      <c r="AK83" s="86"/>
      <c r="AL83" s="86"/>
      <c r="AM83" s="86"/>
    </row>
    <row r="84" spans="1:39" ht="21.95" customHeight="1">
      <c r="A84" s="85"/>
      <c r="B84" s="86"/>
      <c r="C84" s="86"/>
      <c r="D84" s="86"/>
      <c r="E84" s="86"/>
      <c r="F84" s="86"/>
      <c r="G84" s="86"/>
      <c r="H84" s="86"/>
      <c r="I84" s="86"/>
      <c r="J84" s="86"/>
      <c r="K84" s="86"/>
      <c r="L84" s="86"/>
      <c r="M84" s="86"/>
      <c r="N84" s="86"/>
      <c r="O84" s="86"/>
      <c r="P84" s="86"/>
      <c r="Q84" s="86"/>
      <c r="R84" s="86"/>
      <c r="S84" s="86"/>
      <c r="T84" s="86"/>
      <c r="U84" s="86"/>
      <c r="V84" s="86"/>
      <c r="W84" s="86"/>
      <c r="X84" s="86"/>
      <c r="Y84" s="86"/>
      <c r="Z84" s="86"/>
      <c r="AA84" s="86"/>
      <c r="AB84" s="86"/>
      <c r="AC84" s="86"/>
      <c r="AD84" s="86"/>
      <c r="AE84" s="86"/>
      <c r="AF84" s="86"/>
      <c r="AG84" s="86"/>
      <c r="AH84" s="86"/>
      <c r="AI84" s="86"/>
      <c r="AJ84" s="86"/>
      <c r="AK84" s="86"/>
      <c r="AL84" s="86"/>
      <c r="AM84" s="86"/>
    </row>
    <row r="85" spans="1:39" ht="21.95" customHeight="1">
      <c r="A85" s="85"/>
      <c r="B85" s="86"/>
      <c r="C85" s="86"/>
      <c r="D85" s="86"/>
      <c r="E85" s="86"/>
      <c r="F85" s="86"/>
      <c r="G85" s="86"/>
      <c r="H85" s="86"/>
      <c r="I85" s="86"/>
      <c r="J85" s="86"/>
      <c r="K85" s="86"/>
      <c r="L85" s="86"/>
      <c r="M85" s="86"/>
      <c r="N85" s="86"/>
      <c r="O85" s="86"/>
      <c r="P85" s="86"/>
      <c r="Q85" s="86"/>
      <c r="R85" s="86"/>
      <c r="S85" s="86"/>
      <c r="T85" s="86"/>
      <c r="U85" s="86"/>
      <c r="V85" s="86"/>
      <c r="W85" s="86"/>
      <c r="X85" s="86"/>
      <c r="Y85" s="86"/>
      <c r="Z85" s="86"/>
      <c r="AA85" s="86"/>
      <c r="AB85" s="86"/>
      <c r="AC85" s="86"/>
      <c r="AD85" s="86"/>
      <c r="AE85" s="86"/>
      <c r="AF85" s="86"/>
      <c r="AG85" s="86"/>
      <c r="AH85" s="86"/>
      <c r="AI85" s="86"/>
      <c r="AJ85" s="86"/>
      <c r="AK85" s="86"/>
      <c r="AL85" s="86"/>
      <c r="AM85" s="86"/>
    </row>
    <row r="86" spans="1:39" ht="21.95" customHeight="1">
      <c r="A86" s="85"/>
      <c r="B86" s="86"/>
      <c r="C86" s="86"/>
      <c r="D86" s="86"/>
      <c r="E86" s="86"/>
      <c r="F86" s="86"/>
      <c r="G86" s="86"/>
      <c r="H86" s="86"/>
      <c r="I86" s="86"/>
      <c r="J86" s="86"/>
      <c r="K86" s="86"/>
      <c r="L86" s="86"/>
      <c r="M86" s="86"/>
      <c r="N86" s="86"/>
      <c r="O86" s="86"/>
      <c r="P86" s="86"/>
      <c r="Q86" s="86"/>
      <c r="R86" s="86"/>
      <c r="S86" s="86"/>
      <c r="T86" s="86"/>
      <c r="U86" s="86"/>
      <c r="V86" s="86"/>
      <c r="W86" s="86"/>
      <c r="X86" s="86"/>
      <c r="Y86" s="86"/>
      <c r="Z86" s="86"/>
      <c r="AA86" s="86"/>
      <c r="AB86" s="86"/>
      <c r="AC86" s="86"/>
      <c r="AD86" s="86"/>
      <c r="AE86" s="86"/>
      <c r="AF86" s="86"/>
      <c r="AG86" s="86"/>
      <c r="AH86" s="86"/>
      <c r="AI86" s="86"/>
      <c r="AJ86" s="86"/>
      <c r="AK86" s="86"/>
      <c r="AL86" s="86"/>
      <c r="AM86" s="86"/>
    </row>
    <row r="87" spans="1:39" ht="21.95" customHeight="1">
      <c r="A87" s="85"/>
      <c r="B87" s="86"/>
      <c r="C87" s="86"/>
      <c r="D87" s="86"/>
      <c r="E87" s="86"/>
      <c r="F87" s="86"/>
      <c r="G87" s="86"/>
      <c r="H87" s="86"/>
      <c r="I87" s="86"/>
      <c r="J87" s="86"/>
      <c r="K87" s="86"/>
      <c r="L87" s="86"/>
      <c r="M87" s="86"/>
      <c r="N87" s="86"/>
      <c r="O87" s="86"/>
      <c r="P87" s="86"/>
      <c r="Q87" s="86"/>
      <c r="R87" s="86"/>
      <c r="S87" s="86"/>
      <c r="T87" s="86"/>
      <c r="U87" s="86"/>
      <c r="V87" s="86"/>
      <c r="W87" s="86"/>
      <c r="X87" s="86"/>
      <c r="Y87" s="86"/>
      <c r="Z87" s="86"/>
      <c r="AA87" s="86"/>
      <c r="AB87" s="86"/>
      <c r="AC87" s="86"/>
      <c r="AD87" s="86"/>
      <c r="AE87" s="86"/>
      <c r="AF87" s="86"/>
      <c r="AG87" s="86"/>
      <c r="AH87" s="86"/>
      <c r="AI87" s="86"/>
      <c r="AJ87" s="86"/>
      <c r="AK87" s="86"/>
      <c r="AL87" s="86"/>
      <c r="AM87" s="86"/>
    </row>
    <row r="88" spans="1:39" ht="21.95" customHeight="1">
      <c r="A88" s="85"/>
      <c r="B88" s="86"/>
      <c r="C88" s="86"/>
      <c r="D88" s="86"/>
      <c r="E88" s="86"/>
      <c r="F88" s="86"/>
      <c r="G88" s="86"/>
      <c r="H88" s="86"/>
      <c r="I88" s="86"/>
      <c r="J88" s="86"/>
      <c r="K88" s="86"/>
      <c r="L88" s="86"/>
      <c r="M88" s="86"/>
      <c r="N88" s="86"/>
      <c r="O88" s="86"/>
      <c r="P88" s="86"/>
      <c r="Q88" s="86"/>
      <c r="R88" s="86"/>
      <c r="S88" s="86"/>
      <c r="T88" s="86"/>
      <c r="U88" s="86"/>
      <c r="V88" s="86"/>
      <c r="W88" s="86"/>
      <c r="X88" s="86"/>
      <c r="Y88" s="86"/>
      <c r="Z88" s="86"/>
      <c r="AA88" s="86"/>
      <c r="AB88" s="86"/>
      <c r="AC88" s="86"/>
      <c r="AD88" s="86"/>
      <c r="AE88" s="86"/>
      <c r="AF88" s="86"/>
      <c r="AG88" s="86"/>
      <c r="AH88" s="86"/>
      <c r="AI88" s="86"/>
      <c r="AJ88" s="86"/>
      <c r="AK88" s="86"/>
      <c r="AL88" s="86"/>
      <c r="AM88" s="86"/>
    </row>
    <row r="89" spans="1:39" ht="21.95" customHeight="1">
      <c r="A89" s="85"/>
      <c r="B89" s="86"/>
      <c r="C89" s="86"/>
      <c r="D89" s="86"/>
      <c r="E89" s="86"/>
      <c r="F89" s="86"/>
      <c r="G89" s="86"/>
      <c r="H89" s="86"/>
      <c r="I89" s="86"/>
      <c r="J89" s="86"/>
      <c r="K89" s="86"/>
      <c r="L89" s="86"/>
      <c r="M89" s="86"/>
      <c r="N89" s="86"/>
      <c r="O89" s="86"/>
      <c r="P89" s="86"/>
      <c r="Q89" s="86"/>
      <c r="R89" s="86"/>
      <c r="S89" s="86"/>
      <c r="T89" s="86"/>
      <c r="U89" s="86"/>
      <c r="V89" s="86"/>
      <c r="W89" s="86"/>
      <c r="X89" s="86"/>
      <c r="Y89" s="86"/>
      <c r="Z89" s="86"/>
      <c r="AA89" s="86"/>
      <c r="AB89" s="86"/>
      <c r="AC89" s="86"/>
      <c r="AD89" s="86"/>
      <c r="AE89" s="86"/>
      <c r="AF89" s="86"/>
      <c r="AG89" s="86"/>
      <c r="AH89" s="86"/>
      <c r="AI89" s="86"/>
      <c r="AJ89" s="86"/>
      <c r="AK89" s="86"/>
      <c r="AL89" s="86"/>
      <c r="AM89" s="86"/>
    </row>
    <row r="90" spans="1:39" ht="21.95" customHeight="1">
      <c r="A90" s="85"/>
      <c r="B90" s="86"/>
      <c r="C90" s="86"/>
      <c r="D90" s="86"/>
      <c r="E90" s="86"/>
      <c r="F90" s="86"/>
      <c r="G90" s="86"/>
      <c r="H90" s="86"/>
      <c r="I90" s="86"/>
      <c r="J90" s="86"/>
      <c r="K90" s="86"/>
      <c r="L90" s="86"/>
      <c r="M90" s="86"/>
      <c r="N90" s="86"/>
      <c r="O90" s="86"/>
      <c r="P90" s="86"/>
      <c r="Q90" s="86"/>
      <c r="R90" s="86"/>
      <c r="S90" s="86"/>
      <c r="T90" s="86"/>
      <c r="U90" s="86"/>
      <c r="V90" s="86"/>
      <c r="W90" s="86"/>
      <c r="X90" s="86"/>
      <c r="Y90" s="86"/>
      <c r="Z90" s="86"/>
      <c r="AA90" s="86"/>
      <c r="AB90" s="86"/>
      <c r="AC90" s="86"/>
      <c r="AD90" s="86"/>
      <c r="AE90" s="86"/>
      <c r="AF90" s="86"/>
      <c r="AG90" s="86"/>
      <c r="AH90" s="86"/>
      <c r="AI90" s="86"/>
      <c r="AJ90" s="86"/>
      <c r="AK90" s="86"/>
      <c r="AL90" s="86"/>
      <c r="AM90" s="86"/>
    </row>
    <row r="91" spans="1:39" ht="21.95" customHeight="1">
      <c r="A91" s="85"/>
      <c r="B91" s="86"/>
      <c r="C91" s="86"/>
      <c r="D91" s="86"/>
      <c r="E91" s="86"/>
      <c r="F91" s="86"/>
      <c r="G91" s="86"/>
      <c r="H91" s="86"/>
      <c r="I91" s="86"/>
      <c r="J91" s="86"/>
      <c r="K91" s="86"/>
      <c r="L91" s="86"/>
      <c r="M91" s="86"/>
      <c r="N91" s="86"/>
      <c r="O91" s="86"/>
      <c r="P91" s="86"/>
      <c r="Q91" s="86"/>
      <c r="R91" s="86"/>
      <c r="S91" s="86"/>
      <c r="T91" s="86"/>
      <c r="U91" s="86"/>
      <c r="V91" s="86"/>
      <c r="W91" s="86"/>
      <c r="X91" s="86"/>
      <c r="Y91" s="86"/>
      <c r="Z91" s="86"/>
      <c r="AA91" s="86"/>
      <c r="AB91" s="86"/>
      <c r="AC91" s="86"/>
      <c r="AD91" s="86"/>
      <c r="AE91" s="86"/>
      <c r="AF91" s="86"/>
      <c r="AG91" s="86"/>
      <c r="AH91" s="86"/>
      <c r="AI91" s="86"/>
      <c r="AJ91" s="86"/>
      <c r="AK91" s="86"/>
      <c r="AL91" s="86"/>
      <c r="AM91" s="86"/>
    </row>
    <row r="92" spans="1:39" ht="21.95" customHeight="1">
      <c r="A92" s="85"/>
      <c r="B92" s="86"/>
      <c r="C92" s="86"/>
      <c r="D92" s="86"/>
      <c r="E92" s="86"/>
      <c r="F92" s="86"/>
      <c r="G92" s="86"/>
      <c r="H92" s="86"/>
      <c r="I92" s="86"/>
      <c r="J92" s="86"/>
      <c r="K92" s="86"/>
      <c r="L92" s="86"/>
      <c r="M92" s="86"/>
      <c r="N92" s="86"/>
      <c r="O92" s="86"/>
      <c r="P92" s="86"/>
      <c r="Q92" s="86"/>
      <c r="R92" s="86"/>
      <c r="S92" s="86"/>
      <c r="T92" s="86"/>
      <c r="U92" s="86"/>
      <c r="V92" s="86"/>
      <c r="W92" s="86"/>
      <c r="X92" s="86"/>
      <c r="Y92" s="86"/>
      <c r="Z92" s="86"/>
      <c r="AA92" s="86"/>
      <c r="AB92" s="86"/>
      <c r="AC92" s="86"/>
      <c r="AD92" s="86"/>
      <c r="AE92" s="86"/>
      <c r="AF92" s="86"/>
      <c r="AG92" s="86"/>
      <c r="AH92" s="86"/>
      <c r="AI92" s="86"/>
      <c r="AJ92" s="86"/>
      <c r="AK92" s="86"/>
      <c r="AL92" s="86"/>
      <c r="AM92" s="86"/>
    </row>
    <row r="93" spans="1:39" ht="21.95" customHeight="1">
      <c r="A93" s="85"/>
      <c r="B93" s="86"/>
      <c r="C93" s="86"/>
      <c r="D93" s="86"/>
      <c r="E93" s="86"/>
      <c r="F93" s="86"/>
      <c r="G93" s="86"/>
      <c r="H93" s="86"/>
      <c r="I93" s="86"/>
      <c r="J93" s="86"/>
      <c r="K93" s="86"/>
      <c r="L93" s="86"/>
      <c r="M93" s="86"/>
      <c r="N93" s="86"/>
      <c r="O93" s="86"/>
      <c r="P93" s="86"/>
      <c r="Q93" s="86"/>
      <c r="R93" s="86"/>
      <c r="S93" s="86"/>
      <c r="T93" s="86"/>
      <c r="U93" s="86"/>
      <c r="V93" s="86"/>
      <c r="W93" s="86"/>
      <c r="X93" s="86"/>
      <c r="Y93" s="86"/>
      <c r="Z93" s="86"/>
      <c r="AA93" s="86"/>
      <c r="AB93" s="86"/>
      <c r="AC93" s="86"/>
      <c r="AD93" s="86"/>
      <c r="AE93" s="86"/>
      <c r="AF93" s="86"/>
      <c r="AG93" s="86"/>
      <c r="AH93" s="86"/>
      <c r="AI93" s="86"/>
      <c r="AJ93" s="86"/>
      <c r="AK93" s="86"/>
      <c r="AL93" s="86"/>
      <c r="AM93" s="86"/>
    </row>
    <row r="94" spans="1:39" ht="21.95" customHeight="1">
      <c r="A94" s="85"/>
      <c r="B94" s="86"/>
      <c r="C94" s="86"/>
      <c r="D94" s="86"/>
      <c r="E94" s="86"/>
      <c r="F94" s="86"/>
      <c r="G94" s="86"/>
      <c r="H94" s="86"/>
      <c r="I94" s="86"/>
      <c r="J94" s="86"/>
      <c r="K94" s="86"/>
      <c r="L94" s="86"/>
      <c r="M94" s="86"/>
      <c r="N94" s="86"/>
      <c r="O94" s="86"/>
      <c r="P94" s="86"/>
      <c r="Q94" s="86"/>
      <c r="R94" s="86"/>
      <c r="S94" s="86"/>
      <c r="T94" s="86"/>
      <c r="U94" s="86"/>
      <c r="V94" s="86"/>
      <c r="W94" s="86"/>
      <c r="X94" s="86"/>
      <c r="Y94" s="86"/>
      <c r="Z94" s="86"/>
      <c r="AA94" s="86"/>
      <c r="AB94" s="86"/>
      <c r="AC94" s="86"/>
      <c r="AD94" s="86"/>
      <c r="AE94" s="86"/>
      <c r="AF94" s="86"/>
      <c r="AG94" s="86"/>
      <c r="AH94" s="86"/>
      <c r="AI94" s="86"/>
      <c r="AJ94" s="86"/>
      <c r="AK94" s="86"/>
      <c r="AL94" s="86"/>
      <c r="AM94" s="86"/>
    </row>
    <row r="95" spans="1:39" ht="21.95" customHeight="1">
      <c r="A95" s="85"/>
      <c r="B95" s="86"/>
      <c r="C95" s="86"/>
      <c r="D95" s="86"/>
      <c r="E95" s="86"/>
      <c r="F95" s="86"/>
      <c r="G95" s="86"/>
      <c r="H95" s="86"/>
      <c r="I95" s="86"/>
      <c r="J95" s="86"/>
      <c r="K95" s="86"/>
      <c r="L95" s="86"/>
      <c r="M95" s="86"/>
      <c r="N95" s="86"/>
      <c r="O95" s="86"/>
      <c r="P95" s="86"/>
      <c r="Q95" s="86"/>
      <c r="R95" s="86"/>
      <c r="S95" s="86"/>
      <c r="T95" s="86"/>
      <c r="U95" s="86"/>
      <c r="V95" s="86"/>
      <c r="W95" s="86"/>
      <c r="X95" s="86"/>
      <c r="Y95" s="86"/>
      <c r="Z95" s="86"/>
      <c r="AA95" s="86"/>
      <c r="AB95" s="86"/>
      <c r="AC95" s="86"/>
      <c r="AD95" s="86"/>
      <c r="AE95" s="86"/>
      <c r="AF95" s="86"/>
      <c r="AG95" s="86"/>
      <c r="AH95" s="86"/>
      <c r="AI95" s="86"/>
      <c r="AJ95" s="86"/>
      <c r="AK95" s="86"/>
      <c r="AL95" s="86"/>
      <c r="AM95" s="86"/>
    </row>
    <row r="96" spans="1:39" ht="21.95" customHeight="1">
      <c r="A96" s="85"/>
      <c r="B96" s="86"/>
      <c r="C96" s="86"/>
      <c r="D96" s="86"/>
      <c r="E96" s="86"/>
      <c r="F96" s="86"/>
      <c r="G96" s="86"/>
      <c r="H96" s="86"/>
      <c r="I96" s="86"/>
      <c r="J96" s="86"/>
      <c r="K96" s="86"/>
      <c r="L96" s="86"/>
      <c r="M96" s="86"/>
      <c r="N96" s="86"/>
      <c r="O96" s="86"/>
      <c r="P96" s="86"/>
      <c r="Q96" s="86"/>
      <c r="R96" s="86"/>
      <c r="S96" s="86"/>
      <c r="T96" s="86"/>
      <c r="U96" s="86"/>
      <c r="V96" s="86"/>
      <c r="W96" s="86"/>
      <c r="X96" s="86"/>
      <c r="Y96" s="86"/>
      <c r="Z96" s="86"/>
      <c r="AA96" s="86"/>
      <c r="AB96" s="86"/>
      <c r="AC96" s="86"/>
      <c r="AD96" s="86"/>
      <c r="AE96" s="86"/>
      <c r="AF96" s="86"/>
      <c r="AG96" s="86"/>
      <c r="AH96" s="86"/>
      <c r="AI96" s="86"/>
      <c r="AJ96" s="86"/>
      <c r="AK96" s="86"/>
      <c r="AL96" s="86"/>
      <c r="AM96" s="86"/>
    </row>
    <row r="97" spans="1:39" ht="21.95" customHeight="1">
      <c r="A97" s="85"/>
      <c r="B97" s="86"/>
      <c r="C97" s="86"/>
      <c r="D97" s="86"/>
      <c r="E97" s="86"/>
      <c r="F97" s="86"/>
      <c r="G97" s="86"/>
      <c r="H97" s="86"/>
      <c r="I97" s="86"/>
      <c r="J97" s="86"/>
      <c r="K97" s="86"/>
      <c r="L97" s="86"/>
      <c r="M97" s="86"/>
      <c r="N97" s="86"/>
      <c r="O97" s="86"/>
      <c r="P97" s="86"/>
      <c r="Q97" s="86"/>
      <c r="R97" s="86"/>
      <c r="S97" s="86"/>
      <c r="T97" s="86"/>
      <c r="U97" s="86"/>
      <c r="V97" s="86"/>
      <c r="W97" s="86"/>
      <c r="X97" s="86"/>
      <c r="Y97" s="86"/>
      <c r="Z97" s="86"/>
      <c r="AA97" s="86"/>
      <c r="AB97" s="86"/>
      <c r="AC97" s="86"/>
      <c r="AD97" s="86"/>
      <c r="AE97" s="86"/>
      <c r="AF97" s="86"/>
      <c r="AG97" s="86"/>
      <c r="AH97" s="86"/>
      <c r="AI97" s="86"/>
      <c r="AJ97" s="86"/>
      <c r="AK97" s="86"/>
      <c r="AL97" s="86"/>
      <c r="AM97" s="86"/>
    </row>
    <row r="98" spans="1:39" ht="21.95" customHeight="1">
      <c r="A98" s="85"/>
      <c r="B98" s="86"/>
      <c r="C98" s="86"/>
      <c r="D98" s="86"/>
      <c r="E98" s="86"/>
      <c r="F98" s="86"/>
      <c r="G98" s="86"/>
      <c r="H98" s="86"/>
      <c r="I98" s="86"/>
      <c r="J98" s="86"/>
      <c r="K98" s="86"/>
      <c r="L98" s="86"/>
      <c r="M98" s="86"/>
      <c r="N98" s="86"/>
      <c r="O98" s="86"/>
      <c r="P98" s="86"/>
      <c r="Q98" s="86"/>
      <c r="R98" s="86"/>
      <c r="S98" s="86"/>
      <c r="T98" s="86"/>
      <c r="U98" s="86"/>
      <c r="V98" s="86"/>
      <c r="W98" s="86"/>
      <c r="X98" s="86"/>
      <c r="Y98" s="86"/>
      <c r="Z98" s="86"/>
      <c r="AA98" s="86"/>
      <c r="AB98" s="86"/>
      <c r="AC98" s="86"/>
      <c r="AD98" s="86"/>
      <c r="AE98" s="86"/>
      <c r="AF98" s="86"/>
      <c r="AG98" s="86"/>
      <c r="AH98" s="86"/>
      <c r="AI98" s="86"/>
      <c r="AJ98" s="86"/>
      <c r="AK98" s="86"/>
      <c r="AL98" s="86"/>
      <c r="AM98" s="86"/>
    </row>
    <row r="99" spans="1:39" ht="21.95" customHeight="1">
      <c r="A99" s="85"/>
      <c r="B99" s="86"/>
      <c r="C99" s="86"/>
      <c r="D99" s="86"/>
      <c r="E99" s="86"/>
      <c r="F99" s="86"/>
      <c r="G99" s="86"/>
      <c r="H99" s="86"/>
      <c r="I99" s="86"/>
      <c r="J99" s="86"/>
      <c r="K99" s="86"/>
      <c r="L99" s="86"/>
      <c r="M99" s="86"/>
      <c r="N99" s="86"/>
      <c r="O99" s="86"/>
      <c r="P99" s="86"/>
      <c r="Q99" s="86"/>
      <c r="R99" s="86"/>
      <c r="S99" s="86"/>
      <c r="T99" s="86"/>
      <c r="U99" s="86"/>
      <c r="V99" s="86"/>
      <c r="W99" s="86"/>
      <c r="X99" s="86"/>
      <c r="Y99" s="86"/>
      <c r="Z99" s="86"/>
      <c r="AA99" s="86"/>
      <c r="AB99" s="86"/>
      <c r="AC99" s="86"/>
      <c r="AD99" s="86"/>
      <c r="AE99" s="86"/>
      <c r="AF99" s="86"/>
      <c r="AG99" s="86"/>
      <c r="AH99" s="86"/>
      <c r="AI99" s="86"/>
      <c r="AJ99" s="86"/>
      <c r="AK99" s="86"/>
      <c r="AL99" s="86"/>
      <c r="AM99" s="86"/>
    </row>
    <row r="100" spans="1:39" ht="21.95" customHeight="1">
      <c r="A100" s="85"/>
      <c r="B100" s="86"/>
      <c r="C100" s="86"/>
      <c r="D100" s="86"/>
      <c r="E100" s="86"/>
      <c r="F100" s="86"/>
      <c r="G100" s="86"/>
      <c r="H100" s="86"/>
      <c r="I100" s="86"/>
      <c r="J100" s="86"/>
      <c r="K100" s="86"/>
      <c r="L100" s="86"/>
      <c r="M100" s="86"/>
      <c r="N100" s="86"/>
      <c r="O100" s="86"/>
      <c r="P100" s="86"/>
      <c r="Q100" s="86"/>
      <c r="R100" s="86"/>
      <c r="S100" s="86"/>
      <c r="T100" s="86"/>
      <c r="U100" s="86"/>
      <c r="V100" s="86"/>
      <c r="W100" s="86"/>
      <c r="X100" s="86"/>
      <c r="Y100" s="86"/>
      <c r="Z100" s="86"/>
      <c r="AA100" s="86"/>
      <c r="AB100" s="86"/>
      <c r="AC100" s="86"/>
      <c r="AD100" s="86"/>
      <c r="AE100" s="86"/>
      <c r="AF100" s="86"/>
      <c r="AG100" s="86"/>
      <c r="AH100" s="86"/>
      <c r="AI100" s="86"/>
      <c r="AJ100" s="86"/>
      <c r="AK100" s="86"/>
      <c r="AL100" s="86"/>
      <c r="AM100" s="86"/>
    </row>
    <row r="101" spans="1:39" ht="21.95" customHeight="1">
      <c r="A101" s="85"/>
      <c r="B101" s="86"/>
      <c r="C101" s="86"/>
      <c r="D101" s="86"/>
      <c r="E101" s="86"/>
      <c r="F101" s="86"/>
      <c r="G101" s="86"/>
      <c r="H101" s="86"/>
      <c r="I101" s="86"/>
      <c r="J101" s="86"/>
      <c r="K101" s="86"/>
      <c r="L101" s="86"/>
      <c r="M101" s="86"/>
      <c r="N101" s="86"/>
      <c r="O101" s="86"/>
      <c r="P101" s="86"/>
      <c r="Q101" s="86"/>
      <c r="R101" s="86"/>
      <c r="S101" s="86"/>
      <c r="T101" s="86"/>
      <c r="U101" s="86"/>
      <c r="V101" s="86"/>
      <c r="W101" s="86"/>
      <c r="X101" s="86"/>
      <c r="Y101" s="86"/>
      <c r="Z101" s="86"/>
      <c r="AA101" s="86"/>
      <c r="AB101" s="86"/>
      <c r="AC101" s="86"/>
      <c r="AD101" s="86"/>
      <c r="AE101" s="86"/>
      <c r="AF101" s="86"/>
      <c r="AG101" s="86"/>
      <c r="AH101" s="86"/>
      <c r="AI101" s="86"/>
      <c r="AJ101" s="86"/>
      <c r="AK101" s="86"/>
      <c r="AL101" s="86"/>
      <c r="AM101" s="86"/>
    </row>
    <row r="102" spans="1:39" ht="21.95" customHeight="1">
      <c r="A102" s="85"/>
      <c r="B102" s="86"/>
      <c r="C102" s="86"/>
      <c r="D102" s="86"/>
      <c r="E102" s="86"/>
      <c r="F102" s="86"/>
      <c r="G102" s="86"/>
      <c r="H102" s="86"/>
      <c r="I102" s="86"/>
      <c r="J102" s="86"/>
      <c r="K102" s="86"/>
      <c r="L102" s="86"/>
      <c r="M102" s="86"/>
      <c r="N102" s="86"/>
      <c r="O102" s="86"/>
      <c r="P102" s="86"/>
      <c r="Q102" s="86"/>
      <c r="R102" s="86"/>
      <c r="S102" s="86"/>
      <c r="T102" s="86"/>
      <c r="U102" s="86"/>
      <c r="V102" s="86"/>
      <c r="W102" s="86"/>
      <c r="X102" s="86"/>
      <c r="Y102" s="86"/>
      <c r="Z102" s="86"/>
      <c r="AA102" s="86"/>
      <c r="AB102" s="86"/>
      <c r="AC102" s="86"/>
      <c r="AD102" s="86"/>
      <c r="AE102" s="86"/>
      <c r="AF102" s="86"/>
      <c r="AG102" s="86"/>
      <c r="AH102" s="86"/>
      <c r="AI102" s="86"/>
      <c r="AJ102" s="86"/>
      <c r="AK102" s="86"/>
      <c r="AL102" s="86"/>
      <c r="AM102" s="86"/>
    </row>
  </sheetData>
  <mergeCells count="197">
    <mergeCell ref="O26:R26"/>
    <mergeCell ref="C27:F27"/>
    <mergeCell ref="G27:J27"/>
    <mergeCell ref="K27:N27"/>
    <mergeCell ref="O27:R27"/>
    <mergeCell ref="A1:A71"/>
    <mergeCell ref="AE4:AL5"/>
    <mergeCell ref="AE8:AL9"/>
    <mergeCell ref="AA4:AC5"/>
    <mergeCell ref="AA8:AC9"/>
    <mergeCell ref="C26:F26"/>
    <mergeCell ref="G26:J26"/>
    <mergeCell ref="K26:N26"/>
    <mergeCell ref="C30:F30"/>
    <mergeCell ref="G30:J30"/>
    <mergeCell ref="K30:N30"/>
    <mergeCell ref="O30:R30"/>
    <mergeCell ref="C31:F31"/>
    <mergeCell ref="G31:J31"/>
    <mergeCell ref="K31:N31"/>
    <mergeCell ref="O31:R31"/>
    <mergeCell ref="C28:F28"/>
    <mergeCell ref="G28:J28"/>
    <mergeCell ref="K28:N28"/>
    <mergeCell ref="O28:R28"/>
    <mergeCell ref="C29:F29"/>
    <mergeCell ref="G29:J29"/>
    <mergeCell ref="K29:N29"/>
    <mergeCell ref="O29:R29"/>
    <mergeCell ref="C35:F35"/>
    <mergeCell ref="G35:J35"/>
    <mergeCell ref="K35:N35"/>
    <mergeCell ref="O35:R35"/>
    <mergeCell ref="C32:F32"/>
    <mergeCell ref="G32:J32"/>
    <mergeCell ref="K32:N32"/>
    <mergeCell ref="O32:R32"/>
    <mergeCell ref="C33:F33"/>
    <mergeCell ref="G33:J33"/>
    <mergeCell ref="K33:N33"/>
    <mergeCell ref="O33:R33"/>
    <mergeCell ref="C41:F41"/>
    <mergeCell ref="G41:J41"/>
    <mergeCell ref="K41:N41"/>
    <mergeCell ref="O41:R41"/>
    <mergeCell ref="C38:F38"/>
    <mergeCell ref="G38:J38"/>
    <mergeCell ref="K38:N38"/>
    <mergeCell ref="O38:R38"/>
    <mergeCell ref="C39:F39"/>
    <mergeCell ref="G39:J39"/>
    <mergeCell ref="K39:N39"/>
    <mergeCell ref="O39:R39"/>
    <mergeCell ref="U26:V26"/>
    <mergeCell ref="W26:X26"/>
    <mergeCell ref="Y26:Z26"/>
    <mergeCell ref="AA26:AB26"/>
    <mergeCell ref="AC26:AD26"/>
    <mergeCell ref="AE26:AF26"/>
    <mergeCell ref="AG26:AH26"/>
    <mergeCell ref="AI26:AL26"/>
    <mergeCell ref="C40:F40"/>
    <mergeCell ref="G40:J40"/>
    <mergeCell ref="K40:N40"/>
    <mergeCell ref="O40:R40"/>
    <mergeCell ref="C36:F36"/>
    <mergeCell ref="G36:J36"/>
    <mergeCell ref="K36:N36"/>
    <mergeCell ref="O36:R36"/>
    <mergeCell ref="C37:F37"/>
    <mergeCell ref="G37:J37"/>
    <mergeCell ref="K37:N37"/>
    <mergeCell ref="O37:R37"/>
    <mergeCell ref="C34:F34"/>
    <mergeCell ref="G34:J34"/>
    <mergeCell ref="K34:N34"/>
    <mergeCell ref="O34:R34"/>
    <mergeCell ref="AI27:AL27"/>
    <mergeCell ref="U28:V28"/>
    <mergeCell ref="W28:X28"/>
    <mergeCell ref="Y28:Z28"/>
    <mergeCell ref="AA28:AB28"/>
    <mergeCell ref="AC28:AD28"/>
    <mergeCell ref="AE28:AF28"/>
    <mergeCell ref="AG28:AH28"/>
    <mergeCell ref="AI28:AL28"/>
    <mergeCell ref="Y27:Z27"/>
    <mergeCell ref="AA27:AB27"/>
    <mergeCell ref="AC27:AD27"/>
    <mergeCell ref="AE27:AF27"/>
    <mergeCell ref="AG27:AH27"/>
    <mergeCell ref="U27:V27"/>
    <mergeCell ref="W27:X27"/>
    <mergeCell ref="AC29:AD29"/>
    <mergeCell ref="AE29:AF29"/>
    <mergeCell ref="AG29:AH29"/>
    <mergeCell ref="AI29:AL29"/>
    <mergeCell ref="U30:V30"/>
    <mergeCell ref="W30:X30"/>
    <mergeCell ref="Y30:Z30"/>
    <mergeCell ref="AA30:AB30"/>
    <mergeCell ref="AC30:AD30"/>
    <mergeCell ref="AE30:AF30"/>
    <mergeCell ref="AG30:AH30"/>
    <mergeCell ref="AI30:AL30"/>
    <mergeCell ref="U29:V29"/>
    <mergeCell ref="W29:X29"/>
    <mergeCell ref="Y29:Z29"/>
    <mergeCell ref="AA29:AB29"/>
    <mergeCell ref="AC31:AD31"/>
    <mergeCell ref="AE31:AF31"/>
    <mergeCell ref="AG31:AH31"/>
    <mergeCell ref="AI31:AL31"/>
    <mergeCell ref="U32:V32"/>
    <mergeCell ref="W32:X32"/>
    <mergeCell ref="Y32:Z32"/>
    <mergeCell ref="AA32:AB32"/>
    <mergeCell ref="AC32:AD32"/>
    <mergeCell ref="AE32:AF32"/>
    <mergeCell ref="AG32:AH32"/>
    <mergeCell ref="AI32:AL32"/>
    <mergeCell ref="U31:V31"/>
    <mergeCell ref="W31:X31"/>
    <mergeCell ref="Y31:Z31"/>
    <mergeCell ref="AA31:AB31"/>
    <mergeCell ref="AC33:AD33"/>
    <mergeCell ref="AE33:AF33"/>
    <mergeCell ref="AG33:AH33"/>
    <mergeCell ref="AI33:AL33"/>
    <mergeCell ref="U34:V34"/>
    <mergeCell ref="W34:X34"/>
    <mergeCell ref="Y34:Z34"/>
    <mergeCell ref="AA34:AB34"/>
    <mergeCell ref="AC34:AD34"/>
    <mergeCell ref="AE34:AF34"/>
    <mergeCell ref="AG34:AH34"/>
    <mergeCell ref="AI34:AL34"/>
    <mergeCell ref="U33:V33"/>
    <mergeCell ref="W33:X33"/>
    <mergeCell ref="Y33:Z33"/>
    <mergeCell ref="AA33:AB33"/>
    <mergeCell ref="AC35:AD35"/>
    <mergeCell ref="AE35:AF35"/>
    <mergeCell ref="AG35:AH35"/>
    <mergeCell ref="AI35:AL35"/>
    <mergeCell ref="U36:V36"/>
    <mergeCell ref="W36:X36"/>
    <mergeCell ref="Y36:Z36"/>
    <mergeCell ref="AA36:AB36"/>
    <mergeCell ref="AC36:AD36"/>
    <mergeCell ref="AE36:AF36"/>
    <mergeCell ref="AG36:AH36"/>
    <mergeCell ref="AI36:AL36"/>
    <mergeCell ref="U35:V35"/>
    <mergeCell ref="W35:X35"/>
    <mergeCell ref="Y35:Z35"/>
    <mergeCell ref="AA35:AB35"/>
    <mergeCell ref="AC37:AD37"/>
    <mergeCell ref="AE37:AF37"/>
    <mergeCell ref="AG37:AH37"/>
    <mergeCell ref="AI37:AL37"/>
    <mergeCell ref="U38:V38"/>
    <mergeCell ref="W38:X38"/>
    <mergeCell ref="Y38:Z38"/>
    <mergeCell ref="AA38:AB38"/>
    <mergeCell ref="AC38:AD38"/>
    <mergeCell ref="AE38:AF38"/>
    <mergeCell ref="AG38:AH38"/>
    <mergeCell ref="AI38:AL38"/>
    <mergeCell ref="U37:V37"/>
    <mergeCell ref="W37:X37"/>
    <mergeCell ref="Y37:Z37"/>
    <mergeCell ref="AA37:AB37"/>
    <mergeCell ref="AE41:AF41"/>
    <mergeCell ref="AG41:AH41"/>
    <mergeCell ref="AI41:AL41"/>
    <mergeCell ref="U41:V41"/>
    <mergeCell ref="W41:X41"/>
    <mergeCell ref="Y41:Z41"/>
    <mergeCell ref="AA41:AB41"/>
    <mergeCell ref="AC41:AD41"/>
    <mergeCell ref="AC39:AD39"/>
    <mergeCell ref="AE39:AF39"/>
    <mergeCell ref="AG39:AH39"/>
    <mergeCell ref="AI39:AL39"/>
    <mergeCell ref="U40:V40"/>
    <mergeCell ref="W40:X40"/>
    <mergeCell ref="Y40:Z40"/>
    <mergeCell ref="AA40:AB40"/>
    <mergeCell ref="AC40:AD40"/>
    <mergeCell ref="AE40:AF40"/>
    <mergeCell ref="AG40:AH40"/>
    <mergeCell ref="AI40:AL40"/>
    <mergeCell ref="U39:V39"/>
    <mergeCell ref="W39:X39"/>
    <mergeCell ref="Y39:Z39"/>
    <mergeCell ref="AA39:AB39"/>
  </mergeCells>
  <phoneticPr fontId="5"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P20"/>
  <sheetViews>
    <sheetView zoomScale="85" zoomScaleNormal="85" workbookViewId="0">
      <selection activeCell="L21" sqref="L21"/>
    </sheetView>
  </sheetViews>
  <sheetFormatPr defaultRowHeight="14.25"/>
  <cols>
    <col min="1" max="1" width="45.625" style="210" customWidth="1"/>
    <col min="2" max="2" width="0.875" customWidth="1"/>
    <col min="3" max="3" width="10.875" bestFit="1" customWidth="1"/>
    <col min="4" max="4" width="7.625" customWidth="1"/>
    <col min="5" max="5" width="15.25" bestFit="1" customWidth="1"/>
    <col min="6" max="6" width="14.375" customWidth="1"/>
    <col min="7" max="7" width="12.625" customWidth="1"/>
    <col min="8" max="8" width="11" customWidth="1"/>
    <col min="9" max="9" width="7.625" customWidth="1"/>
    <col min="10" max="10" width="9.375" customWidth="1"/>
    <col min="11" max="11" width="7.625" customWidth="1"/>
    <col min="12" max="12" width="9.875" bestFit="1" customWidth="1"/>
    <col min="13" max="13" width="11.5" bestFit="1" customWidth="1"/>
    <col min="14" max="15" width="11" customWidth="1"/>
    <col min="16" max="16" width="191.625" bestFit="1" customWidth="1"/>
  </cols>
  <sheetData>
    <row r="10" spans="3:16" ht="18">
      <c r="C10" s="14" t="s">
        <v>37</v>
      </c>
      <c r="D10" s="14" t="s">
        <v>53</v>
      </c>
      <c r="E10" s="14" t="s">
        <v>8</v>
      </c>
      <c r="F10" s="14" t="s">
        <v>50</v>
      </c>
      <c r="G10" s="14" t="s">
        <v>51</v>
      </c>
      <c r="H10" s="14" t="s">
        <v>52</v>
      </c>
      <c r="I10" s="14" t="s">
        <v>7</v>
      </c>
      <c r="J10" s="14" t="s">
        <v>72</v>
      </c>
      <c r="K10" s="14" t="s">
        <v>2</v>
      </c>
      <c r="L10" s="14" t="s">
        <v>3</v>
      </c>
      <c r="M10" s="14" t="s">
        <v>4</v>
      </c>
      <c r="N10" s="14" t="s">
        <v>5</v>
      </c>
      <c r="O10" s="14" t="s">
        <v>10</v>
      </c>
      <c r="P10" s="15" t="s">
        <v>11</v>
      </c>
    </row>
    <row r="11" spans="3:16" ht="18">
      <c r="C11" s="5">
        <v>46150</v>
      </c>
      <c r="D11" s="18" t="s">
        <v>39</v>
      </c>
      <c r="E11" s="6" t="s">
        <v>40</v>
      </c>
      <c r="F11" s="6" t="s">
        <v>892</v>
      </c>
      <c r="G11" s="7"/>
      <c r="H11" s="7">
        <v>5</v>
      </c>
      <c r="I11" s="7">
        <v>4</v>
      </c>
      <c r="J11" s="7">
        <v>19510</v>
      </c>
      <c r="K11" s="12"/>
      <c r="L11" s="12"/>
      <c r="M11" s="8"/>
      <c r="N11" s="6">
        <v>3</v>
      </c>
      <c r="O11" s="10">
        <v>3</v>
      </c>
      <c r="P11" s="6"/>
    </row>
    <row r="12" spans="3:16" ht="18">
      <c r="C12" s="5">
        <v>46151</v>
      </c>
      <c r="D12" s="18" t="s">
        <v>39</v>
      </c>
      <c r="E12" s="6" t="s">
        <v>40</v>
      </c>
      <c r="F12" s="6" t="s">
        <v>892</v>
      </c>
      <c r="G12" s="7"/>
      <c r="H12" s="7"/>
      <c r="I12" s="7">
        <v>4</v>
      </c>
      <c r="J12" s="7">
        <v>19010</v>
      </c>
      <c r="K12" s="12">
        <v>280</v>
      </c>
      <c r="L12" s="12">
        <v>46</v>
      </c>
      <c r="M12" s="8">
        <v>10300</v>
      </c>
      <c r="N12" s="6">
        <v>4</v>
      </c>
      <c r="O12" s="11">
        <v>4</v>
      </c>
      <c r="P12" s="6"/>
    </row>
    <row r="13" spans="3:16" ht="18">
      <c r="C13" s="5">
        <v>46152</v>
      </c>
      <c r="D13" s="18" t="s">
        <v>39</v>
      </c>
      <c r="E13" s="6" t="s">
        <v>40</v>
      </c>
      <c r="F13" s="6" t="s">
        <v>892</v>
      </c>
      <c r="G13" s="7"/>
      <c r="H13" s="7">
        <v>3</v>
      </c>
      <c r="I13" s="7">
        <v>4</v>
      </c>
      <c r="J13" s="7">
        <v>19000</v>
      </c>
      <c r="K13" s="12">
        <v>281</v>
      </c>
      <c r="L13" s="12">
        <v>46</v>
      </c>
      <c r="M13" s="8">
        <v>10300</v>
      </c>
      <c r="N13" s="6">
        <v>5</v>
      </c>
      <c r="O13" s="11">
        <v>5</v>
      </c>
      <c r="P13" s="6"/>
    </row>
    <row r="14" spans="3:16" ht="18">
      <c r="C14" s="5">
        <v>46153</v>
      </c>
      <c r="D14" s="18" t="s">
        <v>41</v>
      </c>
      <c r="E14" s="6" t="s">
        <v>42</v>
      </c>
      <c r="F14" s="6" t="s">
        <v>15</v>
      </c>
      <c r="G14" s="7">
        <v>34000</v>
      </c>
      <c r="H14" s="7"/>
      <c r="I14" s="7">
        <v>5</v>
      </c>
      <c r="J14" s="7">
        <v>9030</v>
      </c>
      <c r="K14" s="12">
        <v>69</v>
      </c>
      <c r="L14" s="12">
        <v>194</v>
      </c>
      <c r="M14" s="8">
        <v>0</v>
      </c>
      <c r="N14" s="6"/>
      <c r="O14" s="11"/>
      <c r="P14" s="6" t="s">
        <v>43</v>
      </c>
    </row>
    <row r="15" spans="3:16" ht="18">
      <c r="C15" s="5">
        <v>46153</v>
      </c>
      <c r="D15" s="18" t="s">
        <v>44</v>
      </c>
      <c r="E15" s="6" t="s">
        <v>45</v>
      </c>
      <c r="F15" s="6"/>
      <c r="G15" s="7">
        <v>16000</v>
      </c>
      <c r="H15" s="7">
        <v>19</v>
      </c>
      <c r="I15" s="7">
        <v>3</v>
      </c>
      <c r="J15" s="7">
        <v>16740</v>
      </c>
      <c r="K15" s="12">
        <v>92</v>
      </c>
      <c r="L15" s="12">
        <v>131</v>
      </c>
      <c r="M15" s="8">
        <v>0</v>
      </c>
      <c r="N15" s="6"/>
      <c r="O15" s="11"/>
      <c r="P15" s="6" t="s">
        <v>46</v>
      </c>
    </row>
    <row r="16" spans="3:16" ht="18">
      <c r="C16" s="5">
        <v>46154</v>
      </c>
      <c r="D16" s="18" t="s">
        <v>39</v>
      </c>
      <c r="E16" s="6" t="s">
        <v>40</v>
      </c>
      <c r="F16" s="6" t="s">
        <v>892</v>
      </c>
      <c r="G16" s="7">
        <v>6500</v>
      </c>
      <c r="H16" s="7">
        <v>2</v>
      </c>
      <c r="I16" s="7">
        <v>161</v>
      </c>
      <c r="J16" s="7">
        <v>19010</v>
      </c>
      <c r="K16" s="12">
        <v>283</v>
      </c>
      <c r="L16" s="12">
        <v>93</v>
      </c>
      <c r="M16" s="8">
        <v>10300</v>
      </c>
      <c r="N16" s="6">
        <v>7</v>
      </c>
      <c r="O16" s="11">
        <v>6</v>
      </c>
      <c r="P16" s="6"/>
    </row>
    <row r="17" spans="3:16" ht="18">
      <c r="C17" s="5">
        <v>46154</v>
      </c>
      <c r="D17" s="18" t="s">
        <v>39</v>
      </c>
      <c r="E17" s="6" t="s">
        <v>48</v>
      </c>
      <c r="F17" s="9" t="s">
        <v>38</v>
      </c>
      <c r="G17" s="7">
        <v>18000</v>
      </c>
      <c r="H17" s="7">
        <v>32</v>
      </c>
      <c r="I17" s="7">
        <v>161</v>
      </c>
      <c r="J17" s="7">
        <v>19010</v>
      </c>
      <c r="K17" s="12">
        <v>283</v>
      </c>
      <c r="L17" s="12">
        <v>93</v>
      </c>
      <c r="M17" s="8">
        <v>10300</v>
      </c>
      <c r="N17" s="6">
        <v>5</v>
      </c>
      <c r="O17" s="11">
        <v>7</v>
      </c>
      <c r="P17" s="6" t="s">
        <v>824</v>
      </c>
    </row>
    <row r="18" spans="3:16" ht="18">
      <c r="C18" s="5">
        <v>46153</v>
      </c>
      <c r="D18" s="18" t="s">
        <v>41</v>
      </c>
      <c r="E18" s="6" t="s">
        <v>42</v>
      </c>
      <c r="F18" s="6" t="s">
        <v>15</v>
      </c>
      <c r="G18" s="7">
        <v>34000</v>
      </c>
      <c r="H18" s="7">
        <v>24</v>
      </c>
      <c r="I18" s="7">
        <v>5</v>
      </c>
      <c r="J18" s="7">
        <v>9030</v>
      </c>
      <c r="K18" s="12">
        <v>69</v>
      </c>
      <c r="L18" s="12">
        <v>194</v>
      </c>
      <c r="M18" s="8">
        <v>0</v>
      </c>
      <c r="N18" s="6"/>
      <c r="O18" s="11"/>
      <c r="P18" s="6" t="s">
        <v>49</v>
      </c>
    </row>
    <row r="19" spans="3:16" ht="18">
      <c r="C19" s="5">
        <v>46181</v>
      </c>
      <c r="D19" s="18" t="s">
        <v>39</v>
      </c>
      <c r="E19" s="6" t="s">
        <v>40</v>
      </c>
      <c r="F19" s="6" t="s">
        <v>892</v>
      </c>
      <c r="G19" s="7">
        <v>2000</v>
      </c>
      <c r="H19" s="7">
        <v>3</v>
      </c>
      <c r="I19" s="7">
        <v>156</v>
      </c>
      <c r="J19" s="7">
        <v>20410</v>
      </c>
      <c r="K19" s="12">
        <v>315</v>
      </c>
      <c r="L19" s="12">
        <v>20</v>
      </c>
      <c r="M19" s="8">
        <v>0</v>
      </c>
      <c r="N19" s="6">
        <v>2</v>
      </c>
      <c r="O19" s="11">
        <v>131</v>
      </c>
      <c r="P19" s="6"/>
    </row>
    <row r="20" spans="3:16" ht="18">
      <c r="C20" s="5">
        <v>46181</v>
      </c>
      <c r="D20" s="18" t="s">
        <v>39</v>
      </c>
      <c r="E20" s="6" t="s">
        <v>1066</v>
      </c>
      <c r="F20" s="6" t="s">
        <v>889</v>
      </c>
      <c r="G20" s="7">
        <v>22720</v>
      </c>
      <c r="H20" s="7">
        <v>40</v>
      </c>
      <c r="I20" s="7">
        <v>271</v>
      </c>
      <c r="J20" s="7">
        <v>20410</v>
      </c>
      <c r="K20" s="12">
        <v>315</v>
      </c>
      <c r="L20" s="12">
        <v>20</v>
      </c>
      <c r="M20" s="8">
        <v>0</v>
      </c>
      <c r="N20" s="6">
        <v>2</v>
      </c>
      <c r="O20" s="11">
        <v>131</v>
      </c>
      <c r="P20" s="6"/>
    </row>
  </sheetData>
  <mergeCells count="1">
    <mergeCell ref="A1:A1048576"/>
  </mergeCells>
  <phoneticPr fontId="5" type="noConversion"/>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0:Q24"/>
  <sheetViews>
    <sheetView showGridLines="0" zoomScale="85" zoomScaleNormal="85" workbookViewId="0">
      <selection activeCell="H29" sqref="H29"/>
    </sheetView>
  </sheetViews>
  <sheetFormatPr defaultRowHeight="14.25"/>
  <cols>
    <col min="1" max="1" width="45.625" style="36" customWidth="1"/>
    <col min="2" max="2" width="0.875" customWidth="1"/>
    <col min="3" max="3" width="10.875" bestFit="1" customWidth="1"/>
    <col min="4" max="4" width="11.875" customWidth="1"/>
    <col min="5" max="5" width="12.625" bestFit="1" customWidth="1"/>
    <col min="6" max="6" width="15.5" customWidth="1"/>
    <col min="7" max="7" width="14.75" bestFit="1" customWidth="1"/>
    <col min="8" max="8" width="37.625" bestFit="1" customWidth="1"/>
    <col min="11" max="11" width="46.625" bestFit="1" customWidth="1"/>
    <col min="13" max="13" width="10" customWidth="1"/>
  </cols>
  <sheetData>
    <row r="10" spans="3:17" ht="16.5">
      <c r="C10" s="67" t="s">
        <v>0</v>
      </c>
      <c r="D10" s="68" t="s">
        <v>822</v>
      </c>
      <c r="E10" s="69" t="s">
        <v>8</v>
      </c>
      <c r="F10" s="68" t="s">
        <v>50</v>
      </c>
      <c r="G10" s="68" t="s">
        <v>887</v>
      </c>
      <c r="H10" s="69" t="s">
        <v>12</v>
      </c>
      <c r="I10" s="69" t="s">
        <v>13</v>
      </c>
      <c r="J10" s="69" t="s">
        <v>14</v>
      </c>
      <c r="K10" s="68" t="s">
        <v>53</v>
      </c>
      <c r="L10" s="69" t="s">
        <v>1</v>
      </c>
      <c r="M10" s="69" t="s">
        <v>6</v>
      </c>
      <c r="N10" s="69" t="s">
        <v>2</v>
      </c>
      <c r="O10" s="69" t="s">
        <v>7</v>
      </c>
      <c r="P10" s="70" t="s">
        <v>9</v>
      </c>
      <c r="Q10" s="71" t="s">
        <v>821</v>
      </c>
    </row>
    <row r="11" spans="3:17" ht="16.5">
      <c r="C11" s="72">
        <v>46153</v>
      </c>
      <c r="D11" s="73" t="s">
        <v>39</v>
      </c>
      <c r="E11" s="74"/>
      <c r="F11" s="74" t="s">
        <v>47</v>
      </c>
      <c r="G11" s="78">
        <v>1</v>
      </c>
      <c r="H11" s="73"/>
      <c r="I11" s="73"/>
      <c r="J11" s="73"/>
      <c r="K11" s="73" t="s">
        <v>55</v>
      </c>
      <c r="L11" s="75">
        <v>20500</v>
      </c>
      <c r="M11" s="75">
        <v>1</v>
      </c>
      <c r="N11" s="73">
        <v>218</v>
      </c>
      <c r="O11" s="73">
        <v>1</v>
      </c>
      <c r="P11" s="73"/>
      <c r="Q11" s="76" t="s">
        <v>56</v>
      </c>
    </row>
    <row r="12" spans="3:17" ht="16.5">
      <c r="C12" s="72">
        <v>46154</v>
      </c>
      <c r="D12" s="73" t="s">
        <v>39</v>
      </c>
      <c r="E12" s="74"/>
      <c r="F12" s="74" t="s">
        <v>38</v>
      </c>
      <c r="G12" s="78">
        <v>2</v>
      </c>
      <c r="H12" s="73"/>
      <c r="I12" s="73"/>
      <c r="J12" s="73"/>
      <c r="K12" s="73" t="s">
        <v>55</v>
      </c>
      <c r="L12" s="75">
        <v>20500</v>
      </c>
      <c r="M12" s="75">
        <v>2</v>
      </c>
      <c r="N12" s="73">
        <v>218</v>
      </c>
      <c r="O12" s="73">
        <v>2</v>
      </c>
      <c r="P12" s="73"/>
      <c r="Q12" s="76" t="s">
        <v>56</v>
      </c>
    </row>
    <row r="13" spans="3:17" ht="16.5">
      <c r="C13" s="72">
        <v>46154</v>
      </c>
      <c r="D13" s="73" t="s">
        <v>894</v>
      </c>
      <c r="E13" s="74"/>
      <c r="F13" s="74" t="s">
        <v>38</v>
      </c>
      <c r="G13" s="78">
        <v>3</v>
      </c>
      <c r="H13" s="73"/>
      <c r="I13" s="73"/>
      <c r="J13" s="73"/>
      <c r="K13" s="73" t="s">
        <v>57</v>
      </c>
      <c r="L13" s="75">
        <v>6900</v>
      </c>
      <c r="M13" s="73">
        <v>3</v>
      </c>
      <c r="N13" s="73">
        <v>640</v>
      </c>
      <c r="O13" s="73">
        <v>3</v>
      </c>
      <c r="P13" s="73"/>
      <c r="Q13" s="76" t="s">
        <v>58</v>
      </c>
    </row>
    <row r="14" spans="3:17" ht="16.5">
      <c r="C14" s="72">
        <v>46154</v>
      </c>
      <c r="D14" s="73" t="s">
        <v>39</v>
      </c>
      <c r="E14" s="74"/>
      <c r="F14" s="74" t="s">
        <v>38</v>
      </c>
      <c r="G14" s="78">
        <v>4</v>
      </c>
      <c r="H14" s="73"/>
      <c r="I14" s="73"/>
      <c r="J14" s="73"/>
      <c r="K14" s="73" t="s">
        <v>55</v>
      </c>
      <c r="L14" s="75">
        <v>21600</v>
      </c>
      <c r="M14" s="75">
        <v>4</v>
      </c>
      <c r="N14" s="73">
        <v>222</v>
      </c>
      <c r="O14" s="73">
        <v>4</v>
      </c>
      <c r="P14" s="73"/>
      <c r="Q14" s="53"/>
    </row>
    <row r="15" spans="3:17">
      <c r="C15" s="72">
        <v>46154</v>
      </c>
      <c r="D15" s="73" t="s">
        <v>54</v>
      </c>
      <c r="E15" s="73" t="s">
        <v>59</v>
      </c>
      <c r="F15" s="78" t="s">
        <v>889</v>
      </c>
      <c r="G15" s="73">
        <v>2</v>
      </c>
      <c r="H15" s="73" t="s">
        <v>60</v>
      </c>
      <c r="I15" s="73" t="s">
        <v>57</v>
      </c>
      <c r="J15" s="73" t="s">
        <v>57</v>
      </c>
      <c r="K15" s="73" t="s">
        <v>61</v>
      </c>
      <c r="L15" s="75">
        <v>11000</v>
      </c>
      <c r="M15" s="73">
        <v>1380</v>
      </c>
      <c r="N15" s="73">
        <v>543</v>
      </c>
      <c r="O15" s="73">
        <v>22506</v>
      </c>
      <c r="P15" s="73">
        <v>6.131698213809651</v>
      </c>
      <c r="Q15" s="76" t="s">
        <v>62</v>
      </c>
    </row>
    <row r="16" spans="3:17" ht="16.5">
      <c r="C16" s="72">
        <v>46148</v>
      </c>
      <c r="D16" s="73" t="s">
        <v>39</v>
      </c>
      <c r="E16" s="74"/>
      <c r="F16" s="74" t="s">
        <v>47</v>
      </c>
      <c r="G16" s="78">
        <v>5</v>
      </c>
      <c r="H16" s="73"/>
      <c r="I16" s="73"/>
      <c r="J16" s="73"/>
      <c r="K16" s="73"/>
      <c r="L16" s="75">
        <v>20500</v>
      </c>
      <c r="M16" s="75">
        <v>1</v>
      </c>
      <c r="N16" s="73">
        <v>218</v>
      </c>
      <c r="O16" s="73">
        <v>12</v>
      </c>
      <c r="P16" s="73"/>
      <c r="Q16" s="77"/>
    </row>
    <row r="17" spans="3:17" ht="16.5">
      <c r="C17" s="72">
        <v>46149</v>
      </c>
      <c r="D17" s="73" t="s">
        <v>39</v>
      </c>
      <c r="E17" s="74"/>
      <c r="F17" s="74" t="s">
        <v>38</v>
      </c>
      <c r="G17" s="78">
        <v>6</v>
      </c>
      <c r="H17" s="73"/>
      <c r="I17" s="73"/>
      <c r="J17" s="73"/>
      <c r="K17" s="73"/>
      <c r="L17" s="75">
        <v>6900</v>
      </c>
      <c r="M17" s="75">
        <v>2</v>
      </c>
      <c r="N17" s="73">
        <v>218</v>
      </c>
      <c r="O17" s="73">
        <v>3</v>
      </c>
      <c r="P17" s="73"/>
      <c r="Q17" s="77"/>
    </row>
    <row r="18" spans="3:17" ht="16.5">
      <c r="C18" s="72">
        <v>46150</v>
      </c>
      <c r="D18" s="73" t="s">
        <v>39</v>
      </c>
      <c r="E18" s="74"/>
      <c r="F18" s="74" t="s">
        <v>38</v>
      </c>
      <c r="G18" s="78">
        <v>7</v>
      </c>
      <c r="H18" s="73"/>
      <c r="I18" s="73"/>
      <c r="J18" s="73"/>
      <c r="K18" s="73"/>
      <c r="L18" s="75">
        <v>21600</v>
      </c>
      <c r="M18" s="75">
        <v>3</v>
      </c>
      <c r="N18" s="73">
        <v>640</v>
      </c>
      <c r="O18" s="73">
        <v>4</v>
      </c>
      <c r="P18" s="73"/>
      <c r="Q18" s="77"/>
    </row>
    <row r="19" spans="3:17" ht="16.5">
      <c r="C19" s="72">
        <v>46151</v>
      </c>
      <c r="D19" s="73" t="s">
        <v>39</v>
      </c>
      <c r="E19" s="74"/>
      <c r="F19" s="74" t="s">
        <v>38</v>
      </c>
      <c r="G19" s="78">
        <v>8</v>
      </c>
      <c r="H19" s="73"/>
      <c r="I19" s="73"/>
      <c r="J19" s="73"/>
      <c r="K19" s="73"/>
      <c r="L19" s="75">
        <v>11000</v>
      </c>
      <c r="M19" s="75">
        <v>4</v>
      </c>
      <c r="N19" s="73">
        <v>222</v>
      </c>
      <c r="O19" s="73">
        <v>2</v>
      </c>
      <c r="P19" s="73"/>
      <c r="Q19" s="77"/>
    </row>
    <row r="20" spans="3:17" ht="16.5">
      <c r="C20" s="72">
        <v>46152</v>
      </c>
      <c r="D20" s="73" t="s">
        <v>39</v>
      </c>
      <c r="E20" s="74"/>
      <c r="F20" s="74" t="s">
        <v>38</v>
      </c>
      <c r="G20" s="78">
        <v>9</v>
      </c>
      <c r="H20" s="73"/>
      <c r="I20" s="73"/>
      <c r="J20" s="73"/>
      <c r="K20" s="73"/>
      <c r="L20" s="75">
        <v>6900</v>
      </c>
      <c r="M20" s="75">
        <v>1380</v>
      </c>
      <c r="N20" s="73">
        <v>543</v>
      </c>
      <c r="O20" s="73">
        <v>3</v>
      </c>
      <c r="P20" s="73"/>
      <c r="Q20" s="77"/>
    </row>
    <row r="21" spans="3:17" ht="16.5">
      <c r="C21" s="187">
        <v>46181</v>
      </c>
      <c r="D21" s="188" t="s">
        <v>39</v>
      </c>
      <c r="E21" s="189" t="s">
        <v>1067</v>
      </c>
      <c r="F21" s="189" t="s">
        <v>38</v>
      </c>
      <c r="G21" s="190">
        <v>27</v>
      </c>
      <c r="H21" s="188" t="s">
        <v>1070</v>
      </c>
      <c r="I21" s="188"/>
      <c r="J21" s="188"/>
      <c r="K21" s="188" t="s">
        <v>1069</v>
      </c>
      <c r="L21" s="191">
        <v>20500</v>
      </c>
      <c r="M21" s="191">
        <v>435</v>
      </c>
      <c r="N21" s="188">
        <v>250</v>
      </c>
      <c r="O21" s="188">
        <v>1072</v>
      </c>
      <c r="P21" s="188">
        <v>2.2999999999999998</v>
      </c>
      <c r="Q21" s="192" t="s">
        <v>1071</v>
      </c>
    </row>
    <row r="22" spans="3:17" ht="16.5">
      <c r="C22" s="187">
        <v>46181</v>
      </c>
      <c r="D22" s="188" t="s">
        <v>39</v>
      </c>
      <c r="E22" s="189" t="s">
        <v>1068</v>
      </c>
      <c r="F22" s="189" t="s">
        <v>47</v>
      </c>
      <c r="G22" s="190">
        <v>2</v>
      </c>
      <c r="H22" s="188" t="s">
        <v>1070</v>
      </c>
      <c r="I22" s="188"/>
      <c r="J22" s="188"/>
      <c r="K22" s="188" t="s">
        <v>1069</v>
      </c>
      <c r="L22" s="191">
        <v>20500</v>
      </c>
      <c r="M22" s="191">
        <v>435</v>
      </c>
      <c r="N22" s="188">
        <v>250</v>
      </c>
      <c r="O22" s="188">
        <v>452</v>
      </c>
      <c r="P22" s="188">
        <v>2.2999999999999998</v>
      </c>
      <c r="Q22" s="192" t="s">
        <v>1071</v>
      </c>
    </row>
    <row r="23" spans="3:17" ht="16.5">
      <c r="C23" s="187">
        <v>46181</v>
      </c>
      <c r="D23" s="188" t="s">
        <v>39</v>
      </c>
      <c r="E23" s="189" t="s">
        <v>1072</v>
      </c>
      <c r="F23" s="189" t="s">
        <v>47</v>
      </c>
      <c r="G23" s="188">
        <v>1</v>
      </c>
      <c r="H23" s="188" t="s">
        <v>1070</v>
      </c>
      <c r="I23" s="188"/>
      <c r="J23" s="188"/>
      <c r="K23" s="193" t="s">
        <v>1069</v>
      </c>
      <c r="L23" s="191">
        <v>20500</v>
      </c>
      <c r="M23" s="191">
        <v>435</v>
      </c>
      <c r="N23" s="188">
        <v>250</v>
      </c>
      <c r="O23" s="188">
        <v>408</v>
      </c>
      <c r="P23" s="188">
        <v>2.2999999999999998</v>
      </c>
      <c r="Q23" s="192" t="s">
        <v>1071</v>
      </c>
    </row>
    <row r="24" spans="3:17" ht="16.5">
      <c r="C24" s="187">
        <v>46181</v>
      </c>
      <c r="D24" s="188" t="s">
        <v>39</v>
      </c>
      <c r="E24" s="189" t="s">
        <v>1066</v>
      </c>
      <c r="F24" s="189" t="s">
        <v>47</v>
      </c>
      <c r="G24" s="188">
        <v>2</v>
      </c>
      <c r="H24" s="188" t="s">
        <v>1070</v>
      </c>
      <c r="I24" s="188"/>
      <c r="J24" s="188"/>
      <c r="K24" s="188" t="s">
        <v>1069</v>
      </c>
      <c r="L24" s="191">
        <v>20500</v>
      </c>
      <c r="M24" s="191">
        <v>435</v>
      </c>
      <c r="N24" s="188">
        <v>250</v>
      </c>
      <c r="O24" s="188">
        <v>724</v>
      </c>
      <c r="P24" s="188">
        <v>2.2999999999999998</v>
      </c>
      <c r="Q24" s="192" t="s">
        <v>1071</v>
      </c>
    </row>
  </sheetData>
  <phoneticPr fontId="5" type="noConversion"/>
  <hyperlinks>
    <hyperlink ref="Q11" r:id="rId1" xr:uid="{599E5FC9-853D-403F-9436-6536775CE376}"/>
    <hyperlink ref="Q12" r:id="rId2" xr:uid="{69348B93-FD54-427E-9F40-BC81925F358C}"/>
    <hyperlink ref="Q15" r:id="rId3" xr:uid="{1281D243-26F0-4DB7-BE3F-59AE53145B75}"/>
  </hyperlinks>
  <pageMargins left="0.7" right="0.7" top="0.75" bottom="0.75" header="0.3" footer="0.3"/>
  <drawing r:id="rId4"/>
  <tableParts count="1">
    <tablePart r:id="rId5"/>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0:D11"/>
  <sheetViews>
    <sheetView zoomScaleNormal="100" workbookViewId="0">
      <selection activeCell="D23" sqref="D23"/>
    </sheetView>
  </sheetViews>
  <sheetFormatPr defaultRowHeight="14.25"/>
  <cols>
    <col min="1" max="1" width="45.625" style="36" customWidth="1"/>
    <col min="2" max="2" width="0.875" customWidth="1"/>
    <col min="3" max="3" width="10.875" bestFit="1" customWidth="1"/>
    <col min="4" max="4" width="160.375" customWidth="1"/>
  </cols>
  <sheetData>
    <row r="10" spans="3:4" ht="18">
      <c r="C10" s="16" t="s">
        <v>37</v>
      </c>
      <c r="D10" s="16" t="s">
        <v>815</v>
      </c>
    </row>
    <row r="11" spans="3:4">
      <c r="C11" s="17">
        <v>46154</v>
      </c>
      <c r="D11" s="117" t="s">
        <v>827</v>
      </c>
    </row>
  </sheetData>
  <phoneticPr fontId="5" type="noConversion"/>
  <pageMargins left="0.7" right="0.7" top="0.75" bottom="0.75" header="0.3" footer="0.3"/>
  <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1:T41"/>
  <sheetViews>
    <sheetView showGridLines="0" zoomScale="70" zoomScaleNormal="70" workbookViewId="0">
      <selection activeCell="M35" sqref="M35"/>
    </sheetView>
  </sheetViews>
  <sheetFormatPr defaultRowHeight="14.25"/>
  <cols>
    <col min="1" max="1" width="45.625" style="36" customWidth="1"/>
    <col min="2" max="2" width="0.875" customWidth="1"/>
    <col min="3" max="4" width="15.125" customWidth="1"/>
    <col min="5" max="5" width="10.125" bestFit="1" customWidth="1"/>
    <col min="6" max="6" width="13.625" customWidth="1"/>
    <col min="7" max="8" width="15.125" customWidth="1"/>
    <col min="9" max="9" width="12.125" customWidth="1"/>
    <col min="10" max="10" width="18.875" bestFit="1" customWidth="1"/>
    <col min="11" max="11" width="16.875" bestFit="1" customWidth="1"/>
    <col min="12" max="12" width="13.625" customWidth="1"/>
    <col min="13" max="13" width="22.125" customWidth="1"/>
    <col min="14" max="14" width="13.625" customWidth="1"/>
    <col min="15" max="15" width="18.625" customWidth="1"/>
    <col min="16" max="16" width="14.125" customWidth="1"/>
    <col min="17" max="18" width="12.125" customWidth="1"/>
    <col min="19" max="19" width="19.625" customWidth="1"/>
    <col min="20" max="20" width="15" customWidth="1"/>
  </cols>
  <sheetData>
    <row r="11" spans="3:20" ht="16.5">
      <c r="C11" s="59" t="s">
        <v>830</v>
      </c>
      <c r="D11" s="59" t="s">
        <v>909</v>
      </c>
      <c r="E11" s="60" t="s">
        <v>869</v>
      </c>
      <c r="F11" s="60" t="s">
        <v>71</v>
      </c>
      <c r="G11" s="60" t="s">
        <v>870</v>
      </c>
      <c r="H11" s="60" t="s">
        <v>871</v>
      </c>
      <c r="I11" s="60" t="s">
        <v>872</v>
      </c>
      <c r="J11" s="60" t="s">
        <v>873</v>
      </c>
      <c r="K11" s="60" t="s">
        <v>874</v>
      </c>
      <c r="L11" s="60" t="s">
        <v>875</v>
      </c>
      <c r="M11" s="60" t="s">
        <v>876</v>
      </c>
      <c r="N11" s="60" t="s">
        <v>877</v>
      </c>
      <c r="O11" s="60" t="s">
        <v>878</v>
      </c>
      <c r="P11" s="60" t="s">
        <v>879</v>
      </c>
      <c r="Q11" s="60" t="s">
        <v>4</v>
      </c>
      <c r="R11" s="60" t="s">
        <v>880</v>
      </c>
      <c r="S11" s="61" t="s">
        <v>835</v>
      </c>
      <c r="T11" s="62" t="s">
        <v>881</v>
      </c>
    </row>
    <row r="12" spans="3:20" ht="16.5">
      <c r="C12" s="54" t="s">
        <v>74</v>
      </c>
      <c r="D12" s="54" t="s">
        <v>74</v>
      </c>
      <c r="E12" s="50">
        <v>154</v>
      </c>
      <c r="F12" s="51">
        <v>3502870</v>
      </c>
      <c r="G12" s="51">
        <v>22745.909090909092</v>
      </c>
      <c r="H12" s="51">
        <v>44510</v>
      </c>
      <c r="I12" s="51">
        <v>4278</v>
      </c>
      <c r="J12" s="147"/>
      <c r="K12" s="147"/>
      <c r="L12" s="51"/>
      <c r="M12" s="51">
        <v>0</v>
      </c>
      <c r="N12" s="51"/>
      <c r="O12" s="51"/>
      <c r="P12" s="51">
        <v>3850</v>
      </c>
      <c r="Q12" s="114"/>
      <c r="R12" s="51">
        <v>13636.090909090908</v>
      </c>
      <c r="S12" s="50"/>
      <c r="T12" s="57"/>
    </row>
    <row r="13" spans="3:20" ht="16.5">
      <c r="C13" s="55" t="s">
        <v>75</v>
      </c>
      <c r="D13" s="55" t="s">
        <v>75</v>
      </c>
      <c r="E13" s="50">
        <v>500</v>
      </c>
      <c r="F13" s="51">
        <v>2669324</v>
      </c>
      <c r="G13" s="51">
        <v>5338.6480000000001</v>
      </c>
      <c r="H13" s="51">
        <v>19510</v>
      </c>
      <c r="I13" s="51">
        <v>2107</v>
      </c>
      <c r="J13" s="147"/>
      <c r="K13" s="147"/>
      <c r="L13" s="51"/>
      <c r="M13" s="51">
        <v>0</v>
      </c>
      <c r="N13" s="51"/>
      <c r="O13" s="51"/>
      <c r="P13" s="51">
        <v>2925</v>
      </c>
      <c r="Q13" s="114"/>
      <c r="R13" s="51">
        <v>9139.351999999999</v>
      </c>
      <c r="S13" s="50"/>
      <c r="T13" s="57"/>
    </row>
    <row r="14" spans="3:20" ht="16.5">
      <c r="C14" s="56" t="s">
        <v>76</v>
      </c>
      <c r="D14" s="56" t="s">
        <v>76</v>
      </c>
      <c r="E14" s="50">
        <v>95</v>
      </c>
      <c r="F14" s="51">
        <v>706310</v>
      </c>
      <c r="G14" s="51">
        <v>7434.8421052631575</v>
      </c>
      <c r="H14" s="51">
        <v>11000</v>
      </c>
      <c r="I14" s="51">
        <v>1188</v>
      </c>
      <c r="J14" s="147"/>
      <c r="K14" s="147"/>
      <c r="L14" s="51"/>
      <c r="M14" s="51">
        <v>0</v>
      </c>
      <c r="N14" s="51"/>
      <c r="O14" s="51"/>
      <c r="P14" s="51">
        <v>2650</v>
      </c>
      <c r="Q14" s="114"/>
      <c r="R14" s="51">
        <v>227.15789473684254</v>
      </c>
      <c r="S14" s="50"/>
      <c r="T14" s="57"/>
    </row>
    <row r="15" spans="3:20" ht="16.5">
      <c r="C15" s="56" t="s">
        <v>77</v>
      </c>
      <c r="D15" s="56" t="s">
        <v>77</v>
      </c>
      <c r="E15" s="50">
        <v>110</v>
      </c>
      <c r="F15" s="51">
        <v>320554</v>
      </c>
      <c r="G15" s="51">
        <v>2914.1272727272726</v>
      </c>
      <c r="H15" s="51">
        <v>22000</v>
      </c>
      <c r="I15" s="51">
        <v>2376</v>
      </c>
      <c r="J15" s="147"/>
      <c r="K15" s="147"/>
      <c r="L15" s="51"/>
      <c r="M15" s="51">
        <v>0</v>
      </c>
      <c r="N15" s="51"/>
      <c r="O15" s="51"/>
      <c r="P15" s="51">
        <v>2150</v>
      </c>
      <c r="Q15" s="114"/>
      <c r="R15" s="51">
        <v>14559.872727272726</v>
      </c>
      <c r="S15" s="50"/>
      <c r="T15" s="57"/>
    </row>
    <row r="16" spans="3:20" ht="16.5">
      <c r="C16" s="56" t="s">
        <v>78</v>
      </c>
      <c r="D16" s="56" t="s">
        <v>78</v>
      </c>
      <c r="E16" s="50">
        <v>100</v>
      </c>
      <c r="F16" s="51">
        <v>199775</v>
      </c>
      <c r="G16" s="51">
        <v>1997.75</v>
      </c>
      <c r="H16" s="51">
        <v>22000</v>
      </c>
      <c r="I16" s="51">
        <v>2376</v>
      </c>
      <c r="J16" s="147"/>
      <c r="K16" s="147"/>
      <c r="L16" s="51"/>
      <c r="M16" s="51">
        <v>0</v>
      </c>
      <c r="N16" s="51"/>
      <c r="O16" s="51"/>
      <c r="P16" s="51">
        <v>2550</v>
      </c>
      <c r="Q16" s="114"/>
      <c r="R16" s="51">
        <v>15076.25</v>
      </c>
      <c r="S16" s="50"/>
      <c r="T16" s="57"/>
    </row>
    <row r="17" spans="3:20" ht="16.5">
      <c r="C17" s="55" t="s">
        <v>79</v>
      </c>
      <c r="D17" s="55" t="s">
        <v>79</v>
      </c>
      <c r="E17" s="50">
        <v>500</v>
      </c>
      <c r="F17" s="51">
        <v>3570172</v>
      </c>
      <c r="G17" s="51">
        <v>7140.3440000000001</v>
      </c>
      <c r="H17" s="51">
        <v>18650</v>
      </c>
      <c r="I17" s="51">
        <v>2014</v>
      </c>
      <c r="J17" s="147"/>
      <c r="K17" s="147"/>
      <c r="L17" s="51"/>
      <c r="M17" s="51">
        <v>0</v>
      </c>
      <c r="N17" s="51"/>
      <c r="O17" s="51"/>
      <c r="P17" s="51">
        <v>2150</v>
      </c>
      <c r="Q17" s="114"/>
      <c r="R17" s="51">
        <v>7345.655999999999</v>
      </c>
      <c r="S17" s="50"/>
      <c r="T17" s="57"/>
    </row>
    <row r="18" spans="3:20" ht="16.5">
      <c r="C18" s="56" t="s">
        <v>80</v>
      </c>
      <c r="D18" s="56" t="s">
        <v>80</v>
      </c>
      <c r="E18" s="50">
        <v>20</v>
      </c>
      <c r="F18" s="51">
        <v>69900</v>
      </c>
      <c r="G18" s="51">
        <v>3495</v>
      </c>
      <c r="H18" s="51">
        <v>21000</v>
      </c>
      <c r="I18" s="51">
        <v>2268</v>
      </c>
      <c r="J18" s="147"/>
      <c r="K18" s="147"/>
      <c r="L18" s="51"/>
      <c r="M18" s="51">
        <v>0</v>
      </c>
      <c r="N18" s="51"/>
      <c r="O18" s="51"/>
      <c r="P18" s="51">
        <v>2950</v>
      </c>
      <c r="Q18" s="114"/>
      <c r="R18" s="51">
        <v>12287</v>
      </c>
      <c r="S18" s="50"/>
      <c r="T18" s="57"/>
    </row>
    <row r="19" spans="3:20" ht="16.5">
      <c r="C19" s="56" t="s">
        <v>81</v>
      </c>
      <c r="D19" s="56" t="s">
        <v>81</v>
      </c>
      <c r="E19" s="50">
        <v>50</v>
      </c>
      <c r="F19" s="51">
        <v>132149</v>
      </c>
      <c r="G19" s="51">
        <v>2642.98</v>
      </c>
      <c r="H19" s="51">
        <v>15200</v>
      </c>
      <c r="I19" s="51">
        <v>1641.6</v>
      </c>
      <c r="J19" s="147"/>
      <c r="K19" s="147"/>
      <c r="L19" s="51"/>
      <c r="M19" s="51">
        <v>0</v>
      </c>
      <c r="N19" s="51"/>
      <c r="O19" s="51"/>
      <c r="P19" s="51">
        <v>2950</v>
      </c>
      <c r="Q19" s="114"/>
      <c r="R19" s="51">
        <v>7965.42</v>
      </c>
      <c r="S19" s="50"/>
      <c r="T19" s="57"/>
    </row>
    <row r="20" spans="3:20" ht="16.5">
      <c r="C20" s="54" t="s">
        <v>82</v>
      </c>
      <c r="D20" s="54" t="s">
        <v>82</v>
      </c>
      <c r="E20" s="50">
        <v>400</v>
      </c>
      <c r="F20" s="51">
        <v>2409440</v>
      </c>
      <c r="G20" s="51">
        <v>6023.6</v>
      </c>
      <c r="H20" s="51">
        <v>11610</v>
      </c>
      <c r="I20" s="51">
        <v>1254</v>
      </c>
      <c r="J20" s="147"/>
      <c r="K20" s="147"/>
      <c r="L20" s="51"/>
      <c r="M20" s="51">
        <v>0</v>
      </c>
      <c r="N20" s="51"/>
      <c r="O20" s="51"/>
      <c r="P20" s="51">
        <v>2800</v>
      </c>
      <c r="Q20" s="114"/>
      <c r="R20" s="51">
        <v>1532.3999999999996</v>
      </c>
      <c r="S20" s="50"/>
      <c r="T20" s="57"/>
    </row>
    <row r="21" spans="3:20" ht="16.5">
      <c r="C21" s="54" t="s">
        <v>83</v>
      </c>
      <c r="D21" s="54" t="s">
        <v>83</v>
      </c>
      <c r="E21" s="50">
        <v>100</v>
      </c>
      <c r="F21" s="51">
        <v>790140</v>
      </c>
      <c r="G21" s="51">
        <v>7901.4</v>
      </c>
      <c r="H21" s="51">
        <v>12510</v>
      </c>
      <c r="I21" s="51">
        <v>1351.08</v>
      </c>
      <c r="J21" s="147"/>
      <c r="K21" s="147"/>
      <c r="L21" s="51"/>
      <c r="M21" s="51">
        <v>0</v>
      </c>
      <c r="N21" s="51"/>
      <c r="O21" s="51"/>
      <c r="P21" s="51">
        <v>2650</v>
      </c>
      <c r="Q21" s="114"/>
      <c r="R21" s="51">
        <v>607.52000000000044</v>
      </c>
      <c r="S21" s="50"/>
      <c r="T21" s="57"/>
    </row>
    <row r="22" spans="3:20" ht="17.25" thickBot="1">
      <c r="C22" s="63" t="s">
        <v>84</v>
      </c>
      <c r="D22" s="63" t="s">
        <v>84</v>
      </c>
      <c r="E22" s="64">
        <v>469</v>
      </c>
      <c r="F22" s="65">
        <v>4828167</v>
      </c>
      <c r="G22" s="65">
        <v>10294.599147121535</v>
      </c>
      <c r="H22" s="65">
        <v>27000</v>
      </c>
      <c r="I22" s="65">
        <v>3511</v>
      </c>
      <c r="J22" s="148"/>
      <c r="K22" s="148"/>
      <c r="L22" s="65"/>
      <c r="M22" s="65">
        <v>0</v>
      </c>
      <c r="N22" s="65"/>
      <c r="O22" s="65"/>
      <c r="P22" s="65">
        <v>3850</v>
      </c>
      <c r="Q22" s="116"/>
      <c r="R22" s="65">
        <v>9344.4008528784652</v>
      </c>
      <c r="S22" s="64"/>
      <c r="T22" s="66"/>
    </row>
    <row r="23" spans="3:20" ht="16.5">
      <c r="C23" s="172" t="s">
        <v>910</v>
      </c>
      <c r="D23" s="173" t="s">
        <v>911</v>
      </c>
      <c r="E23" s="174">
        <v>360</v>
      </c>
      <c r="F23" s="175">
        <v>301730</v>
      </c>
      <c r="G23" s="175">
        <v>838.13888888888891</v>
      </c>
      <c r="H23" s="175">
        <v>7120</v>
      </c>
      <c r="I23" s="175">
        <v>691</v>
      </c>
      <c r="J23" s="176"/>
      <c r="K23" s="176"/>
      <c r="L23" s="175"/>
      <c r="M23" s="175">
        <v>0</v>
      </c>
      <c r="N23" s="175"/>
      <c r="O23" s="175"/>
      <c r="P23" s="175">
        <v>2150</v>
      </c>
      <c r="Q23" s="177"/>
      <c r="R23" s="175">
        <v>3440.8611111111113</v>
      </c>
      <c r="S23" s="174"/>
      <c r="T23" s="178"/>
    </row>
    <row r="24" spans="3:20" ht="17.25" thickBot="1">
      <c r="C24" s="179" t="s">
        <v>910</v>
      </c>
      <c r="D24" s="180" t="s">
        <v>912</v>
      </c>
      <c r="E24" s="181"/>
      <c r="F24" s="182"/>
      <c r="G24" s="181"/>
      <c r="H24" s="182">
        <v>15610</v>
      </c>
      <c r="I24" s="182">
        <v>1685.8799999999999</v>
      </c>
      <c r="J24" s="183"/>
      <c r="K24" s="183"/>
      <c r="L24" s="182"/>
      <c r="M24" s="182">
        <v>0</v>
      </c>
      <c r="N24" s="182"/>
      <c r="O24" s="182"/>
      <c r="P24" s="182">
        <v>2950</v>
      </c>
      <c r="Q24" s="184"/>
      <c r="R24" s="182" t="e">
        <v>#REF!</v>
      </c>
      <c r="S24" s="185"/>
      <c r="T24" s="186"/>
    </row>
    <row r="25" spans="3:20" ht="16.5">
      <c r="C25" s="166" t="s">
        <v>63</v>
      </c>
      <c r="D25" s="166" t="s">
        <v>63</v>
      </c>
      <c r="E25" s="167">
        <v>2550</v>
      </c>
      <c r="F25" s="168">
        <v>8558793</v>
      </c>
      <c r="G25" s="168">
        <v>3356.389411764706</v>
      </c>
      <c r="H25" s="168">
        <v>16090</v>
      </c>
      <c r="I25" s="168">
        <v>1737.72</v>
      </c>
      <c r="J25" s="169">
        <v>2600</v>
      </c>
      <c r="K25" s="169">
        <v>50</v>
      </c>
      <c r="L25" s="168">
        <v>315149</v>
      </c>
      <c r="M25" s="168">
        <v>6302.98</v>
      </c>
      <c r="N25" s="168">
        <v>407000</v>
      </c>
      <c r="O25" s="168">
        <v>159.60784313725489</v>
      </c>
      <c r="P25" s="168">
        <v>2575</v>
      </c>
      <c r="Q25" s="170"/>
      <c r="R25" s="168">
        <v>8420.8905882352956</v>
      </c>
      <c r="S25" s="167"/>
      <c r="T25" s="171"/>
    </row>
    <row r="26" spans="3:20" ht="16.5">
      <c r="C26" s="55" t="s">
        <v>65</v>
      </c>
      <c r="D26" s="55" t="s">
        <v>65</v>
      </c>
      <c r="E26" s="52">
        <v>698</v>
      </c>
      <c r="F26" s="51">
        <v>4180946</v>
      </c>
      <c r="G26" s="51">
        <v>5989.8939828080229</v>
      </c>
      <c r="H26" s="51">
        <v>13810</v>
      </c>
      <c r="I26" s="51">
        <v>1400</v>
      </c>
      <c r="J26" s="147"/>
      <c r="K26" s="147"/>
      <c r="L26" s="51"/>
      <c r="M26" s="51">
        <v>0</v>
      </c>
      <c r="N26" s="51"/>
      <c r="O26" s="51">
        <v>0</v>
      </c>
      <c r="P26" s="51">
        <v>2950</v>
      </c>
      <c r="Q26" s="114"/>
      <c r="R26" s="51">
        <v>3470.1060171919771</v>
      </c>
      <c r="S26" s="50"/>
      <c r="T26" s="57"/>
    </row>
    <row r="27" spans="3:20" ht="16.5">
      <c r="C27" s="54" t="s">
        <v>85</v>
      </c>
      <c r="D27" s="54" t="s">
        <v>85</v>
      </c>
      <c r="E27" s="50">
        <v>132</v>
      </c>
      <c r="F27" s="51">
        <v>1500150</v>
      </c>
      <c r="G27" s="51">
        <v>11364.772727272728</v>
      </c>
      <c r="H27" s="51">
        <v>14910</v>
      </c>
      <c r="I27" s="51">
        <v>2863</v>
      </c>
      <c r="J27" s="147"/>
      <c r="K27" s="147"/>
      <c r="L27" s="51"/>
      <c r="M27" s="51">
        <v>0</v>
      </c>
      <c r="N27" s="51"/>
      <c r="O27" s="51">
        <v>0</v>
      </c>
      <c r="P27" s="51">
        <v>3100</v>
      </c>
      <c r="Q27" s="114"/>
      <c r="R27" s="51">
        <v>-2417.7727272727279</v>
      </c>
      <c r="S27" s="50"/>
      <c r="T27" s="57"/>
    </row>
    <row r="28" spans="3:20" ht="16.5">
      <c r="C28" s="54" t="s">
        <v>66</v>
      </c>
      <c r="D28" s="54" t="s">
        <v>66</v>
      </c>
      <c r="E28" s="50">
        <v>2120</v>
      </c>
      <c r="F28" s="51">
        <v>9052509</v>
      </c>
      <c r="G28" s="51">
        <v>4270.05141509434</v>
      </c>
      <c r="H28" s="51">
        <v>16060</v>
      </c>
      <c r="I28" s="51">
        <v>1253</v>
      </c>
      <c r="J28" s="147">
        <v>2220</v>
      </c>
      <c r="K28" s="147">
        <v>100</v>
      </c>
      <c r="L28" s="51">
        <v>547420</v>
      </c>
      <c r="M28" s="51">
        <v>5474.2</v>
      </c>
      <c r="N28" s="51">
        <v>346000</v>
      </c>
      <c r="O28" s="51">
        <v>163.20754716981133</v>
      </c>
      <c r="P28" s="51">
        <v>3353</v>
      </c>
      <c r="Q28" s="114"/>
      <c r="R28" s="51">
        <v>7183.94858490566</v>
      </c>
      <c r="S28" s="50"/>
      <c r="T28" s="57"/>
    </row>
    <row r="29" spans="3:20" ht="16.5">
      <c r="C29" s="54" t="s">
        <v>44</v>
      </c>
      <c r="D29" s="54" t="s">
        <v>44</v>
      </c>
      <c r="E29" s="50">
        <v>924</v>
      </c>
      <c r="F29" s="51">
        <v>7954612</v>
      </c>
      <c r="G29" s="51">
        <v>8608.8874458874452</v>
      </c>
      <c r="H29" s="51">
        <v>15060</v>
      </c>
      <c r="I29" s="51">
        <v>1626</v>
      </c>
      <c r="J29" s="147"/>
      <c r="K29" s="147"/>
      <c r="L29" s="51"/>
      <c r="M29" s="51">
        <v>0</v>
      </c>
      <c r="N29" s="51"/>
      <c r="O29" s="51">
        <v>0</v>
      </c>
      <c r="P29" s="51">
        <v>2375</v>
      </c>
      <c r="Q29" s="114"/>
      <c r="R29" s="51">
        <v>2450.1125541125548</v>
      </c>
      <c r="S29" s="53"/>
      <c r="T29" s="58"/>
    </row>
    <row r="30" spans="3:20" ht="16.5">
      <c r="C30" s="54" t="s">
        <v>86</v>
      </c>
      <c r="D30" s="54" t="s">
        <v>86</v>
      </c>
      <c r="E30" s="50">
        <v>100</v>
      </c>
      <c r="F30" s="51">
        <v>1913110</v>
      </c>
      <c r="G30" s="51">
        <v>19131.099999999999</v>
      </c>
      <c r="H30" s="51">
        <v>29210</v>
      </c>
      <c r="I30" s="51">
        <v>3155</v>
      </c>
      <c r="J30" s="147"/>
      <c r="K30" s="147"/>
      <c r="L30" s="51"/>
      <c r="M30" s="51">
        <v>0</v>
      </c>
      <c r="N30" s="51"/>
      <c r="O30" s="51">
        <v>0</v>
      </c>
      <c r="P30" s="51">
        <v>3075</v>
      </c>
      <c r="Q30" s="114"/>
      <c r="R30" s="51">
        <v>3848.9000000000015</v>
      </c>
      <c r="S30" s="50"/>
      <c r="T30" s="57"/>
    </row>
    <row r="31" spans="3:20" ht="16.5">
      <c r="C31" s="55" t="s">
        <v>69</v>
      </c>
      <c r="D31" s="55" t="s">
        <v>69</v>
      </c>
      <c r="E31" s="50">
        <v>758</v>
      </c>
      <c r="F31" s="51">
        <v>5085004</v>
      </c>
      <c r="G31" s="51">
        <v>6708.4485488126647</v>
      </c>
      <c r="H31" s="51">
        <v>21060</v>
      </c>
      <c r="I31" s="51">
        <v>2138</v>
      </c>
      <c r="J31" s="147"/>
      <c r="K31" s="147"/>
      <c r="L31" s="51"/>
      <c r="M31" s="51">
        <v>0</v>
      </c>
      <c r="N31" s="51"/>
      <c r="O31" s="51">
        <v>0</v>
      </c>
      <c r="P31" s="51">
        <v>2925</v>
      </c>
      <c r="Q31" s="114"/>
      <c r="R31" s="51">
        <v>9288.5514511873353</v>
      </c>
      <c r="S31" s="50"/>
      <c r="T31" s="57"/>
    </row>
    <row r="32" spans="3:20" ht="16.5">
      <c r="C32" s="54" t="s">
        <v>87</v>
      </c>
      <c r="D32" s="54" t="s">
        <v>87</v>
      </c>
      <c r="E32" s="50">
        <v>300</v>
      </c>
      <c r="F32" s="51">
        <v>4929590</v>
      </c>
      <c r="G32" s="51">
        <v>16431.966666666667</v>
      </c>
      <c r="H32" s="51">
        <v>16201</v>
      </c>
      <c r="I32" s="51">
        <v>3541</v>
      </c>
      <c r="J32" s="147"/>
      <c r="K32" s="147"/>
      <c r="L32" s="51"/>
      <c r="M32" s="51">
        <v>0</v>
      </c>
      <c r="N32" s="51"/>
      <c r="O32" s="51">
        <v>0</v>
      </c>
      <c r="P32" s="51">
        <v>4425</v>
      </c>
      <c r="Q32" s="115">
        <v>1512</v>
      </c>
      <c r="R32" s="51">
        <v>-9708.9666666666672</v>
      </c>
      <c r="S32" s="50" t="s">
        <v>882</v>
      </c>
      <c r="T32" s="57"/>
    </row>
    <row r="33" spans="3:20" ht="16.5">
      <c r="C33" s="54" t="s">
        <v>67</v>
      </c>
      <c r="D33" s="54" t="s">
        <v>67</v>
      </c>
      <c r="E33" s="50">
        <v>700</v>
      </c>
      <c r="F33" s="51">
        <v>4885234</v>
      </c>
      <c r="G33" s="51">
        <v>6978.9057142857146</v>
      </c>
      <c r="H33" s="51">
        <v>12500</v>
      </c>
      <c r="I33" s="51">
        <v>1313</v>
      </c>
      <c r="J33" s="147"/>
      <c r="K33" s="147"/>
      <c r="L33" s="51"/>
      <c r="M33" s="51">
        <v>0</v>
      </c>
      <c r="N33" s="51"/>
      <c r="O33" s="51">
        <v>0</v>
      </c>
      <c r="P33" s="51">
        <v>3475</v>
      </c>
      <c r="Q33" s="114"/>
      <c r="R33" s="51">
        <v>733.09428571428543</v>
      </c>
      <c r="S33" s="50"/>
      <c r="T33" s="57"/>
    </row>
    <row r="34" spans="3:20" ht="16.5">
      <c r="C34" s="55" t="s">
        <v>39</v>
      </c>
      <c r="D34" s="55" t="s">
        <v>39</v>
      </c>
      <c r="E34" s="50">
        <v>959</v>
      </c>
      <c r="F34" s="51">
        <v>9359172</v>
      </c>
      <c r="G34" s="51">
        <v>9759.303441084463</v>
      </c>
      <c r="H34" s="51">
        <v>20410</v>
      </c>
      <c r="I34" s="51">
        <v>1959</v>
      </c>
      <c r="J34" s="147">
        <v>1000</v>
      </c>
      <c r="K34" s="147">
        <v>41</v>
      </c>
      <c r="L34" s="51">
        <v>297479</v>
      </c>
      <c r="M34" s="51">
        <v>7255.5853658536589</v>
      </c>
      <c r="N34" s="51">
        <v>324500</v>
      </c>
      <c r="O34" s="51">
        <v>338.37330552659017</v>
      </c>
      <c r="P34" s="51">
        <v>3400</v>
      </c>
      <c r="Q34" s="114"/>
      <c r="R34" s="51">
        <v>5291.696558915537</v>
      </c>
      <c r="S34" s="50"/>
      <c r="T34" s="57"/>
    </row>
    <row r="35" spans="3:20" ht="16.5">
      <c r="C35" s="54" t="s">
        <v>68</v>
      </c>
      <c r="D35" s="54" t="s">
        <v>68</v>
      </c>
      <c r="E35" s="50">
        <v>1290</v>
      </c>
      <c r="F35" s="51">
        <v>17953646</v>
      </c>
      <c r="G35" s="51">
        <v>13917.55503875969</v>
      </c>
      <c r="H35" s="51">
        <v>24530</v>
      </c>
      <c r="I35" s="51">
        <v>2365</v>
      </c>
      <c r="J35" s="147"/>
      <c r="K35" s="147"/>
      <c r="L35" s="51"/>
      <c r="M35" s="51">
        <v>0</v>
      </c>
      <c r="N35" s="51"/>
      <c r="O35" s="51">
        <v>0</v>
      </c>
      <c r="P35" s="51">
        <v>4600</v>
      </c>
      <c r="Q35" s="114"/>
      <c r="R35" s="51">
        <v>3647.4449612403096</v>
      </c>
      <c r="S35" s="50"/>
      <c r="T35" s="57"/>
    </row>
    <row r="36" spans="3:20" ht="16.5">
      <c r="C36" s="55" t="s">
        <v>88</v>
      </c>
      <c r="D36" s="55" t="s">
        <v>88</v>
      </c>
      <c r="E36" s="50">
        <v>161</v>
      </c>
      <c r="F36" s="51">
        <v>2430787</v>
      </c>
      <c r="G36" s="51">
        <v>15098.055900621119</v>
      </c>
      <c r="H36" s="51">
        <v>23510</v>
      </c>
      <c r="I36" s="51">
        <v>2258</v>
      </c>
      <c r="J36" s="147"/>
      <c r="K36" s="147"/>
      <c r="L36" s="51"/>
      <c r="M36" s="51">
        <v>0</v>
      </c>
      <c r="N36" s="51"/>
      <c r="O36" s="51">
        <v>0</v>
      </c>
      <c r="P36" s="51">
        <v>3075</v>
      </c>
      <c r="Q36" s="114"/>
      <c r="R36" s="51">
        <v>3078.9440993788812</v>
      </c>
      <c r="S36" s="50"/>
      <c r="T36" s="57"/>
    </row>
    <row r="37" spans="3:20" ht="16.5">
      <c r="C37" s="54" t="s">
        <v>70</v>
      </c>
      <c r="D37" s="54" t="s">
        <v>70</v>
      </c>
      <c r="E37" s="50">
        <v>190</v>
      </c>
      <c r="F37" s="51">
        <v>4181761</v>
      </c>
      <c r="G37" s="51">
        <v>22009.268421052631</v>
      </c>
      <c r="H37" s="51">
        <v>11000</v>
      </c>
      <c r="I37" s="51">
        <v>1188</v>
      </c>
      <c r="J37" s="147"/>
      <c r="K37" s="147"/>
      <c r="L37" s="51"/>
      <c r="M37" s="51">
        <v>0</v>
      </c>
      <c r="N37" s="51"/>
      <c r="O37" s="51">
        <v>0</v>
      </c>
      <c r="P37" s="51">
        <v>2800</v>
      </c>
      <c r="Q37" s="114"/>
      <c r="R37" s="51">
        <v>-14997.268421052631</v>
      </c>
      <c r="S37" s="50"/>
      <c r="T37" s="57"/>
    </row>
    <row r="38" spans="3:20" ht="16.5">
      <c r="C38" s="54" t="s">
        <v>64</v>
      </c>
      <c r="D38" s="54" t="s">
        <v>64</v>
      </c>
      <c r="E38" s="50">
        <v>200</v>
      </c>
      <c r="F38" s="51">
        <v>6434738</v>
      </c>
      <c r="G38" s="51">
        <v>32173.69</v>
      </c>
      <c r="H38" s="51">
        <v>49210</v>
      </c>
      <c r="I38" s="51">
        <v>5314.68</v>
      </c>
      <c r="J38" s="147"/>
      <c r="K38" s="147"/>
      <c r="L38" s="51"/>
      <c r="M38" s="51">
        <v>0</v>
      </c>
      <c r="N38" s="51"/>
      <c r="O38" s="51">
        <v>0</v>
      </c>
      <c r="P38" s="51">
        <v>5825</v>
      </c>
      <c r="Q38" s="114"/>
      <c r="R38" s="51">
        <v>5896.630000000001</v>
      </c>
      <c r="S38" s="50"/>
      <c r="T38" s="57"/>
    </row>
    <row r="39" spans="3:20" ht="16.5">
      <c r="C39" s="54" t="s">
        <v>41</v>
      </c>
      <c r="D39" s="54" t="s">
        <v>41</v>
      </c>
      <c r="E39" s="50">
        <v>280</v>
      </c>
      <c r="F39" s="51">
        <v>1982704</v>
      </c>
      <c r="G39" s="51">
        <v>7081.0857142857139</v>
      </c>
      <c r="H39" s="51">
        <v>8720</v>
      </c>
      <c r="I39" s="51">
        <v>837.12</v>
      </c>
      <c r="J39" s="147">
        <v>300</v>
      </c>
      <c r="K39" s="147">
        <v>20</v>
      </c>
      <c r="L39" s="51">
        <v>90053</v>
      </c>
      <c r="M39" s="51">
        <v>4502.6499999999996</v>
      </c>
      <c r="N39" s="51">
        <v>181500</v>
      </c>
      <c r="O39" s="51">
        <v>648.21428571428567</v>
      </c>
      <c r="P39" s="51">
        <v>0</v>
      </c>
      <c r="Q39" s="114"/>
      <c r="R39" s="51">
        <v>801.79428571428616</v>
      </c>
      <c r="S39" s="50"/>
      <c r="T39" s="57"/>
    </row>
    <row r="40" spans="3:20" ht="16.5">
      <c r="C40" s="63" t="s">
        <v>883</v>
      </c>
      <c r="D40" s="63" t="s">
        <v>883</v>
      </c>
      <c r="E40" s="64">
        <v>0</v>
      </c>
      <c r="F40" s="51">
        <v>0</v>
      </c>
      <c r="G40" s="65" t="e">
        <v>#DIV/0!</v>
      </c>
      <c r="H40" s="65">
        <v>18510</v>
      </c>
      <c r="I40" s="65">
        <v>1776.96</v>
      </c>
      <c r="J40" s="147">
        <v>0</v>
      </c>
      <c r="K40" s="147">
        <v>0</v>
      </c>
      <c r="L40" s="65">
        <v>0</v>
      </c>
      <c r="M40" s="51" t="e">
        <v>#DIV/0!</v>
      </c>
      <c r="N40" s="51">
        <v>0</v>
      </c>
      <c r="O40" s="65" t="e">
        <v>#DIV/0!</v>
      </c>
      <c r="P40" s="65">
        <v>2900</v>
      </c>
      <c r="Q40" s="116"/>
      <c r="R40" s="51" t="e">
        <v>#DIV/0!</v>
      </c>
      <c r="S40" s="64"/>
      <c r="T40" s="66"/>
    </row>
    <row r="41" spans="3:20">
      <c r="C41" t="s">
        <v>910</v>
      </c>
    </row>
  </sheetData>
  <phoneticPr fontId="5" type="noConversion"/>
  <pageMargins left="0.7" right="0.7" top="0.75" bottom="0.75" header="0.3" footer="0.3"/>
  <drawing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R1460"/>
  <sheetViews>
    <sheetView topLeftCell="A1411" zoomScale="55" zoomScaleNormal="55" workbookViewId="0">
      <selection activeCell="F1406" sqref="F1406"/>
    </sheetView>
  </sheetViews>
  <sheetFormatPr defaultRowHeight="14.25"/>
  <cols>
    <col min="1" max="1" width="45.625" style="210" customWidth="1"/>
    <col min="2" max="2" width="1.25" customWidth="1"/>
    <col min="3" max="3" width="12.25" bestFit="1" customWidth="1"/>
    <col min="4" max="18" width="30.625" customWidth="1"/>
  </cols>
  <sheetData>
    <row r="1" spans="3:18" ht="17.100000000000001" customHeight="1"/>
    <row r="10" spans="3:18" ht="409.5" customHeight="1"/>
    <row r="12" spans="3:18" ht="23.25">
      <c r="C12" s="136" t="s">
        <v>921</v>
      </c>
      <c r="D12" s="136" t="s">
        <v>913</v>
      </c>
      <c r="E12" s="137" t="s">
        <v>71</v>
      </c>
      <c r="F12" s="137" t="s">
        <v>925</v>
      </c>
      <c r="G12" s="138" t="s">
        <v>914</v>
      </c>
      <c r="H12" s="138" t="s">
        <v>113</v>
      </c>
      <c r="I12" s="138" t="s">
        <v>915</v>
      </c>
      <c r="J12" s="139" t="s">
        <v>916</v>
      </c>
      <c r="K12" s="139" t="s">
        <v>917</v>
      </c>
      <c r="L12" s="140" t="s">
        <v>918</v>
      </c>
      <c r="M12" s="136" t="s">
        <v>90</v>
      </c>
      <c r="N12" s="141" t="s">
        <v>922</v>
      </c>
      <c r="O12" s="141" t="s">
        <v>923</v>
      </c>
      <c r="P12" s="141" t="s">
        <v>924</v>
      </c>
      <c r="Q12" s="141" t="s">
        <v>919</v>
      </c>
      <c r="R12" s="149" t="s">
        <v>920</v>
      </c>
    </row>
    <row r="13" spans="3:18" ht="23.25">
      <c r="C13" s="142" t="str" cm="1">
        <f t="array" ref="C13:C24">TEXT(DATE(YEAR(대시보드!$AE$4),_xlfn.SEQUENCE(12),1),"yyyy-mm")</f>
        <v>2026-01</v>
      </c>
      <c r="D13" s="143">
        <f>SUMIFS(
예산관리[수입],
예산관리[일시],"&gt;="&amp;$C13,
예산관리[일시],"&lt;"&amp;EDATE($C13,1),
예산관리[구분],"투자비"
)</f>
        <v>0</v>
      </c>
      <c r="E13" s="143">
        <f>SUMIFS(
예산관리[지출],
예산관리[일시],"&gt;="&amp;$C13,
예산관리[일시],"&lt;"&amp;EDATE($C13,1)
)</f>
        <v>9271806</v>
      </c>
      <c r="F13" s="142"/>
      <c r="G13" s="144">
        <f>SUMIFS(
    예산관리[지출],
    예산관리[일시],"&gt;="&amp;$C13,
    예산관리[일시],"&lt;"&amp;EDATE($C13,1),
    예산관리[구분],"상품지출"
)</f>
        <v>8221156</v>
      </c>
      <c r="H13" s="144">
        <f>SUMIFS(
    예산관리[지출],
    예산관리[일시],"&gt;="&amp;$C13,
    예산관리[일시],"&lt;"&amp;EDATE($C13,1),
    예산관리[구분],"사무실임대"
)</f>
        <v>410300</v>
      </c>
      <c r="I13" s="144">
        <f>SUMIFS(
    예산관리[지출],
    예산관리[일시],"&gt;="&amp;$C13,
    예산관리[일시],"&lt;"&amp;EDATE($C13,1),
    예산관리[소분류],"대출이자"
)</f>
        <v>358820</v>
      </c>
      <c r="J13" s="144">
        <f>SUMIFS(
    예산관리[지출],
    예산관리[일시],"&gt;="&amp;$C13,
    예산관리[일시],"&lt;"&amp;EDATE($C13,1),
    예산관리[구분],"ㅇ급"
)</f>
        <v>0</v>
      </c>
      <c r="K13" s="142"/>
      <c r="L13" s="143">
        <f>E13-G13-H13-I13</f>
        <v>281530</v>
      </c>
      <c r="M13" s="145">
        <f>SUMIFS(
예산관리[수입],
예산관리[일시],"&gt;="&amp;$C13,
예산관리[일시],"&lt;"&amp;EDATE($C13,1)
)</f>
        <v>5790605</v>
      </c>
      <c r="N13" s="144">
        <f>SUMIFS(
    예산관리[수입],
    예산관리[일시],"&gt;="&amp;$C13,
    예산관리[일시],"&lt;"&amp;EDATE($C13,1),
    예산관리[구분],"행정수입"
)</f>
        <v>0</v>
      </c>
      <c r="O13" s="145">
        <f>M13-D13</f>
        <v>5790605</v>
      </c>
      <c r="P13" s="142"/>
      <c r="Q13" s="144">
        <f>SUMIFS(
    예산관리[수입],
    예산관리[일시],"&gt;="&amp;$C13,
    예산관리[일시],"&lt;"&amp;EDATE($C13,1),
    예산관리[소분류],"쿠팡수입"
)</f>
        <v>5659353</v>
      </c>
      <c r="R13" s="146">
        <f>M13-E13</f>
        <v>-3481201</v>
      </c>
    </row>
    <row r="14" spans="3:18" ht="23.25">
      <c r="C14" s="142" t="str">
        <v>2026-02</v>
      </c>
      <c r="D14" s="143">
        <f>SUMIFS(
예산관리[수입],
예산관리[일시],"&gt;="&amp;$C14,
예산관리[일시],"&lt;"&amp;EDATE($C14,1),
예산관리[구분],"투자비"
)</f>
        <v>0</v>
      </c>
      <c r="E14" s="143">
        <f>SUMIFS(
예산관리[지출],
예산관리[일시],"&gt;="&amp;$C14,
예산관리[일시],"&lt;"&amp;EDATE($C14,1)
)</f>
        <v>4323241</v>
      </c>
      <c r="F14" s="142"/>
      <c r="G14" s="144">
        <f>SUMIFS(
    예산관리[지출],
    예산관리[일시],"&gt;="&amp;$C14,
    예산관리[일시],"&lt;"&amp;EDATE($C14,1),
    예산관리[구분],"상품지출"
)</f>
        <v>2022711</v>
      </c>
      <c r="H14" s="144">
        <f>SUMIFS(
    예산관리[지출],
    예산관리[일시],"&gt;="&amp;$C14,
    예산관리[일시],"&lt;"&amp;EDATE($C14,1),
    예산관리[구분],"사무실임대"
)</f>
        <v>696410</v>
      </c>
      <c r="I14" s="144">
        <f>SUMIFS(
    예산관리[지출],
    예산관리[일시],"&gt;="&amp;$C14,
    예산관리[일시],"&lt;"&amp;EDATE($C14,1),
    예산관리[소분류],"대출이자"
)</f>
        <v>128820</v>
      </c>
      <c r="J14" s="144">
        <f>SUMIFS(
    예산관리[지출],
    예산관리[일시],"&gt;="&amp;$C14,
    예산관리[일시],"&lt;"&amp;EDATE($C14,1),
    예산관리[구분],"ㅇ급"
)</f>
        <v>400000</v>
      </c>
      <c r="K14" s="142"/>
      <c r="L14" s="143">
        <f t="shared" ref="L14:L24" si="0">E14-G14-H14-I14</f>
        <v>1475300</v>
      </c>
      <c r="M14" s="145">
        <f>SUMIFS(
예산관리[수입],
예산관리[일시],"&gt;="&amp;$C14,
예산관리[일시],"&lt;"&amp;EDATE($C14,1)
)</f>
        <v>6712612</v>
      </c>
      <c r="N14" s="144">
        <f>SUMIFS(
    예산관리[수입],
    예산관리[일시],"&gt;="&amp;$C14,
    예산관리[일시],"&lt;"&amp;EDATE($C14,1),
    예산관리[구분],"행정수입"
)</f>
        <v>0</v>
      </c>
      <c r="O14" s="145">
        <f t="shared" ref="O14:O24" si="1">M14-D14</f>
        <v>6712612</v>
      </c>
      <c r="P14" s="142"/>
      <c r="Q14" s="144">
        <f>SUMIFS(
    예산관리[수입],
    예산관리[일시],"&gt;="&amp;$C14,
    예산관리[일시],"&lt;"&amp;EDATE($C14,1),
    예산관리[소분류],"쿠팡수입"
)</f>
        <v>6003502</v>
      </c>
      <c r="R14" s="146">
        <f t="shared" ref="R14:R24" si="2">M14-E14</f>
        <v>2389371</v>
      </c>
    </row>
    <row r="15" spans="3:18" ht="23.25">
      <c r="C15" s="142" t="str">
        <v>2026-03</v>
      </c>
      <c r="D15" s="143">
        <f>SUMIFS(
예산관리[수입],
예산관리[일시],"&gt;="&amp;$C15,
예산관리[일시],"&lt;"&amp;EDATE($C15,1),
예산관리[구분],"투자비"
)</f>
        <v>18200000</v>
      </c>
      <c r="E15" s="143">
        <f>SUMIFS(
예산관리[지출],
예산관리[일시],"&gt;="&amp;$C15,
예산관리[일시],"&lt;"&amp;EDATE($C15,1)
)</f>
        <v>14166178</v>
      </c>
      <c r="F15" s="142"/>
      <c r="G15" s="144">
        <f>SUMIFS(
    예산관리[지출],
    예산관리[일시],"&gt;="&amp;$C15,
    예산관리[일시],"&lt;"&amp;EDATE($C15,1),
    예산관리[구분],"상품지출"
)</f>
        <v>12030580</v>
      </c>
      <c r="H15" s="144">
        <f>SUMIFS(
    예산관리[지출],
    예산관리[일시],"&gt;="&amp;$C15,
    예산관리[일시],"&lt;"&amp;EDATE($C15,1),
    예산관리[구분],"사무실임대"
)</f>
        <v>590960</v>
      </c>
      <c r="I15" s="144">
        <f>SUMIFS(
    예산관리[지출],
    예산관리[일시],"&gt;="&amp;$C15,
    예산관리[일시],"&lt;"&amp;EDATE($C15,1),
    예산관리[소분류],"대출이자"
)</f>
        <v>118731</v>
      </c>
      <c r="J15" s="144">
        <f>SUMIFS(
    예산관리[지출],
    예산관리[일시],"&gt;="&amp;$C15,
    예산관리[일시],"&lt;"&amp;EDATE($C15,1),
    예산관리[구분],"ㅇ급"
)</f>
        <v>400000</v>
      </c>
      <c r="K15" s="142"/>
      <c r="L15" s="143">
        <f t="shared" si="0"/>
        <v>1425907</v>
      </c>
      <c r="M15" s="145">
        <f>SUMIFS(
예산관리[수입],
예산관리[일시],"&gt;="&amp;$C15,
예산관리[일시],"&lt;"&amp;EDATE($C15,1)
)</f>
        <v>27489869</v>
      </c>
      <c r="N15" s="144">
        <f>SUMIFS(
    예산관리[수입],
    예산관리[일시],"&gt;="&amp;$C15,
    예산관리[일시],"&lt;"&amp;EDATE($C15,1),
    예산관리[구분],"행정수입"
)</f>
        <v>0</v>
      </c>
      <c r="O15" s="145">
        <f t="shared" si="1"/>
        <v>9289869</v>
      </c>
      <c r="P15" s="142"/>
      <c r="Q15" s="144">
        <f>SUMIFS(
    예산관리[수입],
    예산관리[일시],"&gt;="&amp;$C15,
    예산관리[일시],"&lt;"&amp;EDATE($C15,1),
    예산관리[소분류],"쿠팡수입"
)</f>
        <v>8958104</v>
      </c>
      <c r="R15" s="146">
        <f t="shared" si="2"/>
        <v>13323691</v>
      </c>
    </row>
    <row r="16" spans="3:18" ht="23.25">
      <c r="C16" s="142" t="str">
        <v>2026-04</v>
      </c>
      <c r="D16" s="143">
        <f>SUMIFS(
예산관리[수입],
예산관리[일시],"&gt;="&amp;$C16,
예산관리[일시],"&lt;"&amp;EDATE($C16,1),
예산관리[구분],"투자비"
)</f>
        <v>0</v>
      </c>
      <c r="E16" s="143">
        <f>SUMIFS(
예산관리[지출],
예산관리[일시],"&gt;="&amp;$C16,
예산관리[일시],"&lt;"&amp;EDATE($C16,1)
)</f>
        <v>18378861</v>
      </c>
      <c r="F16" s="142"/>
      <c r="G16" s="144">
        <f>SUMIFS(
    예산관리[지출],
    예산관리[일시],"&gt;="&amp;$C16,
    예산관리[일시],"&lt;"&amp;EDATE($C16,1),
    예산관리[구분],"상품지출"
)</f>
        <v>15173661</v>
      </c>
      <c r="H16" s="144">
        <f>SUMIFS(
    예산관리[지출],
    예산관리[일시],"&gt;="&amp;$C16,
    예산관리[일시],"&lt;"&amp;EDATE($C16,1),
    예산관리[구분],"사무실임대"
)</f>
        <v>465300</v>
      </c>
      <c r="I16" s="144">
        <f>SUMIFS(
    예산관리[지출],
    예산관리[일시],"&gt;="&amp;$C16,
    예산관리[일시],"&lt;"&amp;EDATE($C16,1),
    예산관리[소분류],"대출이자"
)</f>
        <v>162520</v>
      </c>
      <c r="J16" s="144">
        <f>SUMIFS(
    예산관리[지출],
    예산관리[일시],"&gt;="&amp;$C16,
    예산관리[일시],"&lt;"&amp;EDATE($C16,1),
    예산관리[구분],"ㅇ급"
)</f>
        <v>0</v>
      </c>
      <c r="K16" s="142"/>
      <c r="L16" s="143">
        <f t="shared" si="0"/>
        <v>2577380</v>
      </c>
      <c r="M16" s="145">
        <f>SUMIFS(
예산관리[수입],
예산관리[일시],"&gt;="&amp;$C16,
예산관리[일시],"&lt;"&amp;EDATE($C16,1)
)</f>
        <v>11654548</v>
      </c>
      <c r="N16" s="144">
        <f>SUMIFS(
    예산관리[수입],
    예산관리[일시],"&gt;="&amp;$C16,
    예산관리[일시],"&lt;"&amp;EDATE($C16,1),
    예산관리[구분],"행정수입"
)</f>
        <v>0</v>
      </c>
      <c r="O16" s="145">
        <f t="shared" si="1"/>
        <v>11654548</v>
      </c>
      <c r="P16" s="142"/>
      <c r="Q16" s="144">
        <f>SUMIFS(
    예산관리[수입],
    예산관리[일시],"&gt;="&amp;$C16,
    예산관리[일시],"&lt;"&amp;EDATE($C16,1),
    예산관리[소분류],"쿠팡수입"
)</f>
        <v>11581077</v>
      </c>
      <c r="R16" s="146">
        <f t="shared" si="2"/>
        <v>-6724313</v>
      </c>
    </row>
    <row r="17" spans="3:18" ht="23.25">
      <c r="C17" s="142" t="str">
        <v>2026-05</v>
      </c>
      <c r="D17" s="143">
        <f>SUMIFS(
예산관리[수입],
예산관리[일시],"&gt;="&amp;$C17,
예산관리[일시],"&lt;"&amp;EDATE($C17,1),
예산관리[구분],"투자비"
)</f>
        <v>0</v>
      </c>
      <c r="E17" s="143">
        <f>SUMIFS(
예산관리[지출],
예산관리[일시],"&gt;="&amp;$C17,
예산관리[일시],"&lt;"&amp;EDATE($C17,1)
)</f>
        <v>13188954</v>
      </c>
      <c r="F17" s="142"/>
      <c r="G17" s="144">
        <f>SUMIFS(
    예산관리[지출],
    예산관리[일시],"&gt;="&amp;$C17,
    예산관리[일시],"&lt;"&amp;EDATE($C17,1),
    예산관리[구분],"상품지출"
)</f>
        <v>11224168</v>
      </c>
      <c r="H17" s="144">
        <f>SUMIFS(
    예산관리[지출],
    예산관리[일시],"&gt;="&amp;$C17,
    예산관리[일시],"&lt;"&amp;EDATE($C17,1),
    예산관리[구분],"사무실임대"
)</f>
        <v>589020</v>
      </c>
      <c r="I17" s="144">
        <f>SUMIFS(
    예산관리[지출],
    예산관리[일시],"&gt;="&amp;$C17,
    예산관리[일시],"&lt;"&amp;EDATE($C17,1),
    예산관리[소분류],"대출이자"
)</f>
        <v>112236</v>
      </c>
      <c r="J17" s="144">
        <f>SUMIFS(
    예산관리[지출],
    예산관리[일시],"&gt;="&amp;$C17,
    예산관리[일시],"&lt;"&amp;EDATE($C17,1),
    예산관리[구분],"ㅇ급"
)</f>
        <v>0</v>
      </c>
      <c r="K17" s="142"/>
      <c r="L17" s="143">
        <f t="shared" si="0"/>
        <v>1263530</v>
      </c>
      <c r="M17" s="145">
        <f>SUMIFS(
예산관리[수입],
예산관리[일시],"&gt;="&amp;$C17,
예산관리[일시],"&lt;"&amp;EDATE($C17,1)
)</f>
        <v>12153608</v>
      </c>
      <c r="N17" s="144">
        <f>SUMIFS(
    예산관리[수입],
    예산관리[일시],"&gt;="&amp;$C17,
    예산관리[일시],"&lt;"&amp;EDATE($C17,1),
    예산관리[구분],"행정수입"
)</f>
        <v>0</v>
      </c>
      <c r="O17" s="145">
        <f t="shared" si="1"/>
        <v>12153608</v>
      </c>
      <c r="P17" s="142"/>
      <c r="Q17" s="144">
        <f>SUMIFS(
    예산관리[수입],
    예산관리[일시],"&gt;="&amp;$C17,
    예산관리[일시],"&lt;"&amp;EDATE($C17,1),
    예산관리[소분류],"쿠팡수입"
)</f>
        <v>11825312</v>
      </c>
      <c r="R17" s="146">
        <f t="shared" si="2"/>
        <v>-1035346</v>
      </c>
    </row>
    <row r="18" spans="3:18" ht="23.25">
      <c r="C18" s="142" t="str">
        <v>2026-06</v>
      </c>
      <c r="D18" s="143">
        <f>SUMIFS(
예산관리[수입],
예산관리[일시],"&gt;="&amp;$C18,
예산관리[일시],"&lt;"&amp;EDATE($C18,1),
예산관리[구분],"투자비"
)</f>
        <v>0</v>
      </c>
      <c r="E18" s="143">
        <f>SUMIFS(
예산관리[지출],
예산관리[일시],"&gt;="&amp;$C18,
예산관리[일시],"&lt;"&amp;EDATE($C18,1)
)</f>
        <v>0</v>
      </c>
      <c r="F18" s="142"/>
      <c r="G18" s="144">
        <f>SUMIFS(
    예산관리[지출],
    예산관리[일시],"&gt;="&amp;$C18,
    예산관리[일시],"&lt;"&amp;EDATE($C18,1),
    예산관리[구분],"상품지출"
)</f>
        <v>0</v>
      </c>
      <c r="H18" s="144">
        <f>SUMIFS(
    예산관리[지출],
    예산관리[일시],"&gt;="&amp;$C18,
    예산관리[일시],"&lt;"&amp;EDATE($C18,1),
    예산관리[구분],"사무실임대"
)</f>
        <v>0</v>
      </c>
      <c r="I18" s="144">
        <f>SUMIFS(
    예산관리[지출],
    예산관리[일시],"&gt;="&amp;$C18,
    예산관리[일시],"&lt;"&amp;EDATE($C18,1),
    예산관리[소분류],"대출이자"
)</f>
        <v>0</v>
      </c>
      <c r="J18" s="144">
        <f>SUMIFS(
    예산관리[지출],
    예산관리[일시],"&gt;="&amp;$C18,
    예산관리[일시],"&lt;"&amp;EDATE($C18,1),
    예산관리[구분],"ㅇ급"
)</f>
        <v>0</v>
      </c>
      <c r="K18" s="142"/>
      <c r="L18" s="143">
        <f t="shared" si="0"/>
        <v>0</v>
      </c>
      <c r="M18" s="145">
        <f>SUMIFS(
예산관리[수입],
예산관리[일시],"&gt;="&amp;$C18,
예산관리[일시],"&lt;"&amp;EDATE($C18,1)
)</f>
        <v>0</v>
      </c>
      <c r="N18" s="144">
        <f>SUMIFS(
    예산관리[수입],
    예산관리[일시],"&gt;="&amp;$C18,
    예산관리[일시],"&lt;"&amp;EDATE($C18,1),
    예산관리[구분],"행정수입"
)</f>
        <v>0</v>
      </c>
      <c r="O18" s="145">
        <f t="shared" si="1"/>
        <v>0</v>
      </c>
      <c r="P18" s="142"/>
      <c r="Q18" s="144">
        <f>SUMIFS(
    예산관리[수입],
    예산관리[일시],"&gt;="&amp;$C18,
    예산관리[일시],"&lt;"&amp;EDATE($C18,1),
    예산관리[소분류],"쿠팡수입"
)</f>
        <v>0</v>
      </c>
      <c r="R18" s="146">
        <f t="shared" si="2"/>
        <v>0</v>
      </c>
    </row>
    <row r="19" spans="3:18" ht="23.25">
      <c r="C19" s="142" t="str">
        <v>2026-07</v>
      </c>
      <c r="D19" s="143">
        <f>SUMIFS(
예산관리[수입],
예산관리[일시],"&gt;="&amp;$C19,
예산관리[일시],"&lt;"&amp;EDATE($C19,1),
예산관리[구분],"투자비"
)</f>
        <v>0</v>
      </c>
      <c r="E19" s="143">
        <f>SUMIFS(
예산관리[지출],
예산관리[일시],"&gt;="&amp;$C19,
예산관리[일시],"&lt;"&amp;EDATE($C19,1)
)</f>
        <v>0</v>
      </c>
      <c r="F19" s="142"/>
      <c r="G19" s="144">
        <f>SUMIFS(
    예산관리[지출],
    예산관리[일시],"&gt;="&amp;$C19,
    예산관리[일시],"&lt;"&amp;EDATE($C19,1),
    예산관리[구분],"상품지출"
)</f>
        <v>0</v>
      </c>
      <c r="H19" s="144">
        <f>SUMIFS(
    예산관리[지출],
    예산관리[일시],"&gt;="&amp;$C19,
    예산관리[일시],"&lt;"&amp;EDATE($C19,1),
    예산관리[구분],"사무실임대"
)</f>
        <v>0</v>
      </c>
      <c r="I19" s="144">
        <f>SUMIFS(
    예산관리[지출],
    예산관리[일시],"&gt;="&amp;$C19,
    예산관리[일시],"&lt;"&amp;EDATE($C19,1),
    예산관리[소분류],"대출이자"
)</f>
        <v>0</v>
      </c>
      <c r="J19" s="144">
        <f>SUMIFS(
    예산관리[지출],
    예산관리[일시],"&gt;="&amp;$C19,
    예산관리[일시],"&lt;"&amp;EDATE($C19,1),
    예산관리[구분],"ㅇ급"
)</f>
        <v>0</v>
      </c>
      <c r="K19" s="142"/>
      <c r="L19" s="143">
        <f t="shared" si="0"/>
        <v>0</v>
      </c>
      <c r="M19" s="145">
        <f>SUMIFS(
예산관리[수입],
예산관리[일시],"&gt;="&amp;$C19,
예산관리[일시],"&lt;"&amp;EDATE($C19,1)
)</f>
        <v>0</v>
      </c>
      <c r="N19" s="144">
        <f>SUMIFS(
    예산관리[수입],
    예산관리[일시],"&gt;="&amp;$C19,
    예산관리[일시],"&lt;"&amp;EDATE($C19,1),
    예산관리[구분],"행정수입"
)</f>
        <v>0</v>
      </c>
      <c r="O19" s="145">
        <f t="shared" si="1"/>
        <v>0</v>
      </c>
      <c r="P19" s="142"/>
      <c r="Q19" s="144">
        <f>SUMIFS(
    예산관리[수입],
    예산관리[일시],"&gt;="&amp;$C19,
    예산관리[일시],"&lt;"&amp;EDATE($C19,1),
    예산관리[소분류],"쿠팡수입"
)</f>
        <v>0</v>
      </c>
      <c r="R19" s="146">
        <f t="shared" si="2"/>
        <v>0</v>
      </c>
    </row>
    <row r="20" spans="3:18" ht="23.25">
      <c r="C20" s="142" t="str">
        <v>2026-08</v>
      </c>
      <c r="D20" s="143">
        <f>SUMIFS(
예산관리[수입],
예산관리[일시],"&gt;="&amp;$C20,
예산관리[일시],"&lt;"&amp;EDATE($C20,1),
예산관리[구분],"투자비"
)</f>
        <v>0</v>
      </c>
      <c r="E20" s="143">
        <f>SUMIFS(
예산관리[지출],
예산관리[일시],"&gt;="&amp;$C20,
예산관리[일시],"&lt;"&amp;EDATE($C20,1)
)</f>
        <v>0</v>
      </c>
      <c r="F20" s="142"/>
      <c r="G20" s="144">
        <f>SUMIFS(
    예산관리[지출],
    예산관리[일시],"&gt;="&amp;$C20,
    예산관리[일시],"&lt;"&amp;EDATE($C20,1),
    예산관리[구분],"상품지출"
)</f>
        <v>0</v>
      </c>
      <c r="H20" s="144">
        <f>SUMIFS(
    예산관리[지출],
    예산관리[일시],"&gt;="&amp;$C20,
    예산관리[일시],"&lt;"&amp;EDATE($C20,1),
    예산관리[구분],"사무실임대"
)</f>
        <v>0</v>
      </c>
      <c r="I20" s="144">
        <f>SUMIFS(
    예산관리[지출],
    예산관리[일시],"&gt;="&amp;$C20,
    예산관리[일시],"&lt;"&amp;EDATE($C20,1),
    예산관리[소분류],"대출이자"
)</f>
        <v>0</v>
      </c>
      <c r="J20" s="144">
        <f>SUMIFS(
    예산관리[지출],
    예산관리[일시],"&gt;="&amp;$C20,
    예산관리[일시],"&lt;"&amp;EDATE($C20,1),
    예산관리[구분],"ㅇ급"
)</f>
        <v>0</v>
      </c>
      <c r="K20" s="142"/>
      <c r="L20" s="143">
        <f t="shared" si="0"/>
        <v>0</v>
      </c>
      <c r="M20" s="145">
        <f>SUMIFS(
예산관리[수입],
예산관리[일시],"&gt;="&amp;$C20,
예산관리[일시],"&lt;"&amp;EDATE($C20,1)
)</f>
        <v>0</v>
      </c>
      <c r="N20" s="144">
        <f>SUMIFS(
    예산관리[수입],
    예산관리[일시],"&gt;="&amp;$C20,
    예산관리[일시],"&lt;"&amp;EDATE($C20,1),
    예산관리[구분],"행정수입"
)</f>
        <v>0</v>
      </c>
      <c r="O20" s="145">
        <f t="shared" si="1"/>
        <v>0</v>
      </c>
      <c r="P20" s="142"/>
      <c r="Q20" s="144">
        <f>SUMIFS(
    예산관리[수입],
    예산관리[일시],"&gt;="&amp;$C20,
    예산관리[일시],"&lt;"&amp;EDATE($C20,1),
    예산관리[소분류],"쿠팡수입"
)</f>
        <v>0</v>
      </c>
      <c r="R20" s="146">
        <f t="shared" si="2"/>
        <v>0</v>
      </c>
    </row>
    <row r="21" spans="3:18" ht="23.25">
      <c r="C21" s="142" t="str">
        <v>2026-09</v>
      </c>
      <c r="D21" s="143">
        <f>SUMIFS(
예산관리[수입],
예산관리[일시],"&gt;="&amp;$C21,
예산관리[일시],"&lt;"&amp;EDATE($C21,1),
예산관리[구분],"투자비"
)</f>
        <v>0</v>
      </c>
      <c r="E21" s="143">
        <f>SUMIFS(
예산관리[지출],
예산관리[일시],"&gt;="&amp;$C21,
예산관리[일시],"&lt;"&amp;EDATE($C21,1)
)</f>
        <v>0</v>
      </c>
      <c r="F21" s="142"/>
      <c r="G21" s="144">
        <f>SUMIFS(
    예산관리[지출],
    예산관리[일시],"&gt;="&amp;$C21,
    예산관리[일시],"&lt;"&amp;EDATE($C21,1),
    예산관리[구분],"상품지출"
)</f>
        <v>0</v>
      </c>
      <c r="H21" s="144">
        <f>SUMIFS(
    예산관리[지출],
    예산관리[일시],"&gt;="&amp;$C21,
    예산관리[일시],"&lt;"&amp;EDATE($C21,1),
    예산관리[구분],"사무실임대"
)</f>
        <v>0</v>
      </c>
      <c r="I21" s="144">
        <f>SUMIFS(
    예산관리[지출],
    예산관리[일시],"&gt;="&amp;$C21,
    예산관리[일시],"&lt;"&amp;EDATE($C21,1),
    예산관리[소분류],"대출이자"
)</f>
        <v>0</v>
      </c>
      <c r="J21" s="144">
        <f>SUMIFS(
    예산관리[지출],
    예산관리[일시],"&gt;="&amp;$C21,
    예산관리[일시],"&lt;"&amp;EDATE($C21,1),
    예산관리[구분],"ㅇ급"
)</f>
        <v>0</v>
      </c>
      <c r="K21" s="142"/>
      <c r="L21" s="143">
        <f t="shared" si="0"/>
        <v>0</v>
      </c>
      <c r="M21" s="145">
        <f>SUMIFS(
예산관리[수입],
예산관리[일시],"&gt;="&amp;$C21,
예산관리[일시],"&lt;"&amp;EDATE($C21,1)
)</f>
        <v>0</v>
      </c>
      <c r="N21" s="144">
        <f>SUMIFS(
    예산관리[수입],
    예산관리[일시],"&gt;="&amp;$C21,
    예산관리[일시],"&lt;"&amp;EDATE($C21,1),
    예산관리[구분],"행정수입"
)</f>
        <v>0</v>
      </c>
      <c r="O21" s="145">
        <f t="shared" si="1"/>
        <v>0</v>
      </c>
      <c r="P21" s="142"/>
      <c r="Q21" s="144">
        <f>SUMIFS(
    예산관리[수입],
    예산관리[일시],"&gt;="&amp;$C21,
    예산관리[일시],"&lt;"&amp;EDATE($C21,1),
    예산관리[소분류],"쿠팡수입"
)</f>
        <v>0</v>
      </c>
      <c r="R21" s="146">
        <f t="shared" si="2"/>
        <v>0</v>
      </c>
    </row>
    <row r="22" spans="3:18" ht="23.25">
      <c r="C22" s="142" t="str">
        <v>2026-10</v>
      </c>
      <c r="D22" s="143">
        <f>SUMIFS(
예산관리[수입],
예산관리[일시],"&gt;="&amp;$C22,
예산관리[일시],"&lt;"&amp;EDATE($C22,1),
예산관리[구분],"투자비"
)</f>
        <v>0</v>
      </c>
      <c r="E22" s="143">
        <f>SUMIFS(
예산관리[지출],
예산관리[일시],"&gt;="&amp;$C22,
예산관리[일시],"&lt;"&amp;EDATE($C22,1)
)</f>
        <v>0</v>
      </c>
      <c r="F22" s="142"/>
      <c r="G22" s="144">
        <f>SUMIFS(
    예산관리[지출],
    예산관리[일시],"&gt;="&amp;$C22,
    예산관리[일시],"&lt;"&amp;EDATE($C22,1),
    예산관리[구분],"상품지출"
)</f>
        <v>0</v>
      </c>
      <c r="H22" s="144">
        <f>SUMIFS(
    예산관리[지출],
    예산관리[일시],"&gt;="&amp;$C22,
    예산관리[일시],"&lt;"&amp;EDATE($C22,1),
    예산관리[구분],"사무실임대"
)</f>
        <v>0</v>
      </c>
      <c r="I22" s="144">
        <f>SUMIFS(
    예산관리[지출],
    예산관리[일시],"&gt;="&amp;$C22,
    예산관리[일시],"&lt;"&amp;EDATE($C22,1),
    예산관리[소분류],"대출이자"
)</f>
        <v>0</v>
      </c>
      <c r="J22" s="144">
        <f>SUMIFS(
    예산관리[지출],
    예산관리[일시],"&gt;="&amp;$C22,
    예산관리[일시],"&lt;"&amp;EDATE($C22,1),
    예산관리[구분],"ㅇ급"
)</f>
        <v>0</v>
      </c>
      <c r="K22" s="142"/>
      <c r="L22" s="143">
        <f t="shared" si="0"/>
        <v>0</v>
      </c>
      <c r="M22" s="145">
        <f>SUMIFS(
예산관리[수입],
예산관리[일시],"&gt;="&amp;$C22,
예산관리[일시],"&lt;"&amp;EDATE($C22,1)
)</f>
        <v>0</v>
      </c>
      <c r="N22" s="144">
        <f>SUMIFS(
    예산관리[수입],
    예산관리[일시],"&gt;="&amp;$C22,
    예산관리[일시],"&lt;"&amp;EDATE($C22,1),
    예산관리[구분],"행정수입"
)</f>
        <v>0</v>
      </c>
      <c r="O22" s="145">
        <f t="shared" si="1"/>
        <v>0</v>
      </c>
      <c r="P22" s="142"/>
      <c r="Q22" s="144">
        <f>SUMIFS(
    예산관리[수입],
    예산관리[일시],"&gt;="&amp;$C22,
    예산관리[일시],"&lt;"&amp;EDATE($C22,1),
    예산관리[소분류],"쿠팡수입"
)</f>
        <v>0</v>
      </c>
      <c r="R22" s="146">
        <f t="shared" si="2"/>
        <v>0</v>
      </c>
    </row>
    <row r="23" spans="3:18" ht="23.25">
      <c r="C23" s="142" t="str">
        <v>2026-11</v>
      </c>
      <c r="D23" s="143">
        <f>SUMIFS(
예산관리[수입],
예산관리[일시],"&gt;="&amp;$C23,
예산관리[일시],"&lt;"&amp;EDATE($C23,1),
예산관리[구분],"투자비"
)</f>
        <v>0</v>
      </c>
      <c r="E23" s="143">
        <f>SUMIFS(
예산관리[지출],
예산관리[일시],"&gt;="&amp;$C23,
예산관리[일시],"&lt;"&amp;EDATE($C23,1)
)</f>
        <v>0</v>
      </c>
      <c r="F23" s="142"/>
      <c r="G23" s="144">
        <f>SUMIFS(
    예산관리[지출],
    예산관리[일시],"&gt;="&amp;$C23,
    예산관리[일시],"&lt;"&amp;EDATE($C23,1),
    예산관리[구분],"상품지출"
)</f>
        <v>0</v>
      </c>
      <c r="H23" s="144">
        <f>SUMIFS(
    예산관리[지출],
    예산관리[일시],"&gt;="&amp;$C23,
    예산관리[일시],"&lt;"&amp;EDATE($C23,1),
    예산관리[구분],"사무실임대"
)</f>
        <v>0</v>
      </c>
      <c r="I23" s="144">
        <f>SUMIFS(
    예산관리[지출],
    예산관리[일시],"&gt;="&amp;$C23,
    예산관리[일시],"&lt;"&amp;EDATE($C23,1),
    예산관리[소분류],"대출이자"
)</f>
        <v>0</v>
      </c>
      <c r="J23" s="144">
        <f>SUMIFS(
    예산관리[지출],
    예산관리[일시],"&gt;="&amp;$C23,
    예산관리[일시],"&lt;"&amp;EDATE($C23,1),
    예산관리[구분],"ㅇ급"
)</f>
        <v>0</v>
      </c>
      <c r="K23" s="142"/>
      <c r="L23" s="143">
        <f t="shared" si="0"/>
        <v>0</v>
      </c>
      <c r="M23" s="145">
        <f>SUMIFS(
예산관리[수입],
예산관리[일시],"&gt;="&amp;$C23,
예산관리[일시],"&lt;"&amp;EDATE($C23,1)
)</f>
        <v>0</v>
      </c>
      <c r="N23" s="144">
        <f>SUMIFS(
    예산관리[수입],
    예산관리[일시],"&gt;="&amp;$C23,
    예산관리[일시],"&lt;"&amp;EDATE($C23,1),
    예산관리[구분],"행정수입"
)</f>
        <v>0</v>
      </c>
      <c r="O23" s="145">
        <f t="shared" si="1"/>
        <v>0</v>
      </c>
      <c r="P23" s="142"/>
      <c r="Q23" s="144">
        <f>SUMIFS(
    예산관리[수입],
    예산관리[일시],"&gt;="&amp;$C23,
    예산관리[일시],"&lt;"&amp;EDATE($C23,1),
    예산관리[소분류],"쿠팡수입"
)</f>
        <v>0</v>
      </c>
      <c r="R23" s="146">
        <f t="shared" si="2"/>
        <v>0</v>
      </c>
    </row>
    <row r="24" spans="3:18" ht="23.25">
      <c r="C24" s="142" t="str">
        <v>2026-12</v>
      </c>
      <c r="D24" s="143">
        <f>SUMIFS(
예산관리[수입],
예산관리[일시],"&gt;="&amp;$C24,
예산관리[일시],"&lt;"&amp;EDATE($C24,1),
예산관리[구분],"투자비"
)</f>
        <v>0</v>
      </c>
      <c r="E24" s="143">
        <f>SUMIFS(
예산관리[지출],
예산관리[일시],"&gt;="&amp;$C24,
예산관리[일시],"&lt;"&amp;EDATE($C24,1)
)</f>
        <v>0</v>
      </c>
      <c r="F24" s="142"/>
      <c r="G24" s="144">
        <f>SUMIFS(
    예산관리[지출],
    예산관리[일시],"&gt;="&amp;$C24,
    예산관리[일시],"&lt;"&amp;EDATE($C24,1),
    예산관리[구분],"상품지출"
)</f>
        <v>0</v>
      </c>
      <c r="H24" s="144">
        <f>SUMIFS(
    예산관리[지출],
    예산관리[일시],"&gt;="&amp;$C24,
    예산관리[일시],"&lt;"&amp;EDATE($C24,1),
    예산관리[구분],"사무실임대"
)</f>
        <v>0</v>
      </c>
      <c r="I24" s="144">
        <f>SUMIFS(
    예산관리[지출],
    예산관리[일시],"&gt;="&amp;$C24,
    예산관리[일시],"&lt;"&amp;EDATE($C24,1),
    예산관리[소분류],"대출이자"
)</f>
        <v>0</v>
      </c>
      <c r="J24" s="144">
        <f>SUMIFS(
    예산관리[지출],
    예산관리[일시],"&gt;="&amp;$C24,
    예산관리[일시],"&lt;"&amp;EDATE($C24,1),
    예산관리[구분],"ㅇ급"
)</f>
        <v>0</v>
      </c>
      <c r="K24" s="142"/>
      <c r="L24" s="143">
        <f t="shared" si="0"/>
        <v>0</v>
      </c>
      <c r="M24" s="145">
        <f>SUMIFS(
예산관리[수입],
예산관리[일시],"&gt;="&amp;$C24,
예산관리[일시],"&lt;"&amp;EDATE($C24,1)
)</f>
        <v>0</v>
      </c>
      <c r="N24" s="144">
        <f>SUMIFS(
    예산관리[수입],
    예산관리[일시],"&gt;="&amp;$C24,
    예산관리[일시],"&lt;"&amp;EDATE($C24,1),
    예산관리[구분],"행정수입"
)</f>
        <v>0</v>
      </c>
      <c r="O24" s="145">
        <f t="shared" si="1"/>
        <v>0</v>
      </c>
      <c r="P24" s="142"/>
      <c r="Q24" s="144">
        <f>SUMIFS(
    예산관리[수입],
    예산관리[일시],"&gt;="&amp;$C24,
    예산관리[일시],"&lt;"&amp;EDATE($C24,1),
    예산관리[소분류],"쿠팡수입"
)</f>
        <v>0</v>
      </c>
      <c r="R24" s="146">
        <f t="shared" si="2"/>
        <v>0</v>
      </c>
    </row>
    <row r="29" spans="3:18" ht="16.5">
      <c r="C29" s="111" t="s">
        <v>814</v>
      </c>
      <c r="D29" s="112" t="s">
        <v>71</v>
      </c>
      <c r="E29" s="112" t="s">
        <v>90</v>
      </c>
      <c r="F29" s="113" t="s">
        <v>813</v>
      </c>
      <c r="G29" s="113" t="s">
        <v>16</v>
      </c>
      <c r="H29" s="113" t="s">
        <v>812</v>
      </c>
      <c r="I29" s="113" t="s">
        <v>811</v>
      </c>
      <c r="J29" s="113" t="s">
        <v>810</v>
      </c>
      <c r="K29" s="113" t="s">
        <v>809</v>
      </c>
      <c r="L29" s="113" t="s">
        <v>808</v>
      </c>
      <c r="M29" s="113" t="s">
        <v>807</v>
      </c>
      <c r="N29" s="113" t="s">
        <v>834</v>
      </c>
      <c r="O29" s="113" t="s">
        <v>835</v>
      </c>
    </row>
    <row r="30" spans="3:18" ht="16.5" hidden="1">
      <c r="C30" s="38">
        <v>45504</v>
      </c>
      <c r="D30" s="130"/>
      <c r="E30" s="130">
        <v>1000000</v>
      </c>
      <c r="F30" s="4" t="s">
        <v>799</v>
      </c>
      <c r="G30" s="39" t="s">
        <v>828</v>
      </c>
      <c r="H30" s="39" t="s">
        <v>180</v>
      </c>
      <c r="I30" s="39"/>
      <c r="J30" s="39"/>
      <c r="K30" s="39"/>
      <c r="L30" s="39"/>
      <c r="M30" s="39"/>
      <c r="N30" s="128">
        <v>1000000</v>
      </c>
      <c r="O30" s="4"/>
    </row>
    <row r="31" spans="3:18" ht="16.5" hidden="1">
      <c r="C31" s="38">
        <v>45504</v>
      </c>
      <c r="D31" s="130">
        <v>825000</v>
      </c>
      <c r="E31" s="130"/>
      <c r="F31" s="4" t="s">
        <v>806</v>
      </c>
      <c r="G31" s="39" t="s">
        <v>113</v>
      </c>
      <c r="H31" s="39"/>
      <c r="I31" s="39"/>
      <c r="J31" s="39"/>
      <c r="K31" s="39"/>
      <c r="L31" s="39"/>
      <c r="M31" s="39"/>
      <c r="N31" s="128">
        <v>175000</v>
      </c>
      <c r="O31" s="4"/>
    </row>
    <row r="32" spans="3:18" ht="16.5" hidden="1">
      <c r="C32" s="38">
        <v>45505</v>
      </c>
      <c r="D32" s="130"/>
      <c r="E32" s="130">
        <v>1000000</v>
      </c>
      <c r="F32" s="4" t="s">
        <v>780</v>
      </c>
      <c r="G32" s="39" t="s">
        <v>828</v>
      </c>
      <c r="H32" s="39" t="s">
        <v>182</v>
      </c>
      <c r="I32" s="39"/>
      <c r="J32" s="39"/>
      <c r="K32" s="39"/>
      <c r="L32" s="39"/>
      <c r="M32" s="39"/>
      <c r="N32" s="128">
        <v>1175000</v>
      </c>
      <c r="O32" s="4"/>
    </row>
    <row r="33" spans="3:15" ht="16.5" hidden="1">
      <c r="C33" s="38">
        <v>45505</v>
      </c>
      <c r="D33" s="130">
        <v>134727</v>
      </c>
      <c r="E33" s="130"/>
      <c r="F33" s="4" t="s">
        <v>805</v>
      </c>
      <c r="G33" s="39" t="s">
        <v>97</v>
      </c>
      <c r="H33" s="39"/>
      <c r="I33" s="39"/>
      <c r="J33" s="39"/>
      <c r="K33" s="39"/>
      <c r="L33" s="39"/>
      <c r="M33" s="39"/>
      <c r="N33" s="128">
        <v>1040273</v>
      </c>
      <c r="O33" s="4"/>
    </row>
    <row r="34" spans="3:15" ht="16.5" hidden="1">
      <c r="C34" s="38">
        <v>45508</v>
      </c>
      <c r="D34" s="130">
        <v>14440</v>
      </c>
      <c r="E34" s="130"/>
      <c r="F34" s="4" t="s">
        <v>804</v>
      </c>
      <c r="G34" s="39" t="s">
        <v>97</v>
      </c>
      <c r="H34" s="39"/>
      <c r="I34" s="39"/>
      <c r="J34" s="39"/>
      <c r="K34" s="39"/>
      <c r="L34" s="39"/>
      <c r="M34" s="39"/>
      <c r="N34" s="128">
        <v>1025833</v>
      </c>
      <c r="O34" s="4"/>
    </row>
    <row r="35" spans="3:15" ht="16.5" hidden="1">
      <c r="C35" s="38">
        <v>45509</v>
      </c>
      <c r="D35" s="130">
        <v>65000</v>
      </c>
      <c r="E35" s="130"/>
      <c r="F35" s="4" t="s">
        <v>789</v>
      </c>
      <c r="G35" s="39" t="s">
        <v>97</v>
      </c>
      <c r="H35" s="39"/>
      <c r="I35" s="39"/>
      <c r="J35" s="39"/>
      <c r="K35" s="39"/>
      <c r="L35" s="39"/>
      <c r="M35" s="39"/>
      <c r="N35" s="128">
        <v>960833</v>
      </c>
      <c r="O35" s="4"/>
    </row>
    <row r="36" spans="3:15" ht="16.5" hidden="1">
      <c r="C36" s="38">
        <v>45510</v>
      </c>
      <c r="D36" s="130">
        <v>40500</v>
      </c>
      <c r="E36" s="130"/>
      <c r="F36" s="4" t="s">
        <v>803</v>
      </c>
      <c r="G36" s="39" t="s">
        <v>102</v>
      </c>
      <c r="H36" s="39" t="s">
        <v>254</v>
      </c>
      <c r="I36" s="39"/>
      <c r="J36" s="39"/>
      <c r="K36" s="39"/>
      <c r="L36" s="39"/>
      <c r="M36" s="39"/>
      <c r="N36" s="128">
        <v>920333</v>
      </c>
      <c r="O36" s="4"/>
    </row>
    <row r="37" spans="3:15" ht="16.5" hidden="1">
      <c r="C37" s="38">
        <v>45510</v>
      </c>
      <c r="D37" s="130">
        <v>34600</v>
      </c>
      <c r="E37" s="130"/>
      <c r="F37" s="4" t="s">
        <v>802</v>
      </c>
      <c r="G37" s="39" t="s">
        <v>97</v>
      </c>
      <c r="H37" s="39"/>
      <c r="I37" s="39"/>
      <c r="J37" s="39"/>
      <c r="K37" s="39"/>
      <c r="L37" s="39"/>
      <c r="M37" s="39"/>
      <c r="N37" s="128">
        <v>885733</v>
      </c>
      <c r="O37" s="4"/>
    </row>
    <row r="38" spans="3:15" ht="16.5" hidden="1">
      <c r="C38" s="38">
        <v>45515</v>
      </c>
      <c r="D38" s="130">
        <v>134768</v>
      </c>
      <c r="E38" s="130"/>
      <c r="F38" s="4" t="s">
        <v>801</v>
      </c>
      <c r="G38" s="39" t="s">
        <v>97</v>
      </c>
      <c r="H38" s="39"/>
      <c r="I38" s="39"/>
      <c r="J38" s="39"/>
      <c r="K38" s="39"/>
      <c r="L38" s="39"/>
      <c r="M38" s="39"/>
      <c r="N38" s="128">
        <v>750965</v>
      </c>
      <c r="O38" s="4"/>
    </row>
    <row r="39" spans="3:15" ht="16.5" hidden="1">
      <c r="C39" s="38">
        <v>45520</v>
      </c>
      <c r="D39" s="130">
        <v>26650</v>
      </c>
      <c r="E39" s="130"/>
      <c r="F39" s="4" t="s">
        <v>800</v>
      </c>
      <c r="G39" s="39" t="s">
        <v>97</v>
      </c>
      <c r="H39" s="39" t="s">
        <v>81</v>
      </c>
      <c r="I39" s="39"/>
      <c r="J39" s="39"/>
      <c r="K39" s="39"/>
      <c r="L39" s="39"/>
      <c r="M39" s="39"/>
      <c r="N39" s="128">
        <f t="shared" ref="N39:N102" si="3">SUM(N38,-D39,E39)</f>
        <v>724315</v>
      </c>
      <c r="O39" s="4"/>
    </row>
    <row r="40" spans="3:15" ht="16.5" hidden="1">
      <c r="C40" s="38">
        <v>45523</v>
      </c>
      <c r="D40" s="130"/>
      <c r="E40" s="130">
        <v>150000</v>
      </c>
      <c r="F40" s="4" t="s">
        <v>799</v>
      </c>
      <c r="G40" s="39" t="s">
        <v>828</v>
      </c>
      <c r="H40" s="39" t="s">
        <v>180</v>
      </c>
      <c r="I40" s="39"/>
      <c r="J40" s="39"/>
      <c r="K40" s="39"/>
      <c r="L40" s="39"/>
      <c r="M40" s="39"/>
      <c r="N40" s="128">
        <f t="shared" si="3"/>
        <v>874315</v>
      </c>
      <c r="O40" s="4"/>
    </row>
    <row r="41" spans="3:15" ht="16.5" hidden="1">
      <c r="C41" s="38">
        <v>45523</v>
      </c>
      <c r="D41" s="130">
        <v>60000</v>
      </c>
      <c r="E41" s="130"/>
      <c r="F41" s="4" t="s">
        <v>798</v>
      </c>
      <c r="G41" s="39" t="s">
        <v>102</v>
      </c>
      <c r="H41" s="39"/>
      <c r="I41" s="39"/>
      <c r="J41" s="39"/>
      <c r="K41" s="39"/>
      <c r="L41" s="39"/>
      <c r="M41" s="39"/>
      <c r="N41" s="128">
        <f t="shared" si="3"/>
        <v>814315</v>
      </c>
      <c r="O41" s="4"/>
    </row>
    <row r="42" spans="3:15" ht="16.5" hidden="1">
      <c r="C42" s="38">
        <v>45526</v>
      </c>
      <c r="D42" s="130">
        <v>23460</v>
      </c>
      <c r="E42" s="130"/>
      <c r="F42" s="4" t="s">
        <v>797</v>
      </c>
      <c r="G42" s="39" t="s">
        <v>97</v>
      </c>
      <c r="H42" s="39"/>
      <c r="I42" s="39"/>
      <c r="J42" s="39"/>
      <c r="K42" s="39"/>
      <c r="L42" s="39"/>
      <c r="M42" s="39"/>
      <c r="N42" s="128">
        <f t="shared" si="3"/>
        <v>790855</v>
      </c>
      <c r="O42" s="4"/>
    </row>
    <row r="43" spans="3:15" ht="16.5" hidden="1">
      <c r="C43" s="38">
        <v>45528</v>
      </c>
      <c r="D43" s="130"/>
      <c r="E43" s="130">
        <v>54</v>
      </c>
      <c r="F43" s="4" t="s">
        <v>195</v>
      </c>
      <c r="G43" s="39" t="s">
        <v>90</v>
      </c>
      <c r="H43" s="39" t="s">
        <v>161</v>
      </c>
      <c r="I43" s="39"/>
      <c r="J43" s="39"/>
      <c r="K43" s="39"/>
      <c r="L43" s="39"/>
      <c r="M43" s="39"/>
      <c r="N43" s="128">
        <f t="shared" si="3"/>
        <v>790909</v>
      </c>
      <c r="O43" s="4"/>
    </row>
    <row r="44" spans="3:15" ht="16.5" hidden="1">
      <c r="C44" s="38">
        <v>45528</v>
      </c>
      <c r="D44" s="130">
        <v>19796</v>
      </c>
      <c r="E44" s="130"/>
      <c r="F44" s="4" t="s">
        <v>796</v>
      </c>
      <c r="G44" s="39" t="s">
        <v>97</v>
      </c>
      <c r="H44" s="39" t="s">
        <v>74</v>
      </c>
      <c r="I44" s="39"/>
      <c r="J44" s="39"/>
      <c r="K44" s="39"/>
      <c r="L44" s="39"/>
      <c r="M44" s="39"/>
      <c r="N44" s="128">
        <f t="shared" si="3"/>
        <v>771113</v>
      </c>
      <c r="O44" s="4"/>
    </row>
    <row r="45" spans="3:15" ht="16.5" hidden="1">
      <c r="C45" s="38">
        <v>45528</v>
      </c>
      <c r="D45" s="130">
        <v>9292</v>
      </c>
      <c r="E45" s="130"/>
      <c r="F45" s="4" t="s">
        <v>795</v>
      </c>
      <c r="G45" s="39" t="s">
        <v>97</v>
      </c>
      <c r="H45" s="39" t="s">
        <v>74</v>
      </c>
      <c r="I45" s="39"/>
      <c r="J45" s="39"/>
      <c r="K45" s="39"/>
      <c r="L45" s="39"/>
      <c r="M45" s="39"/>
      <c r="N45" s="128">
        <f t="shared" si="3"/>
        <v>761821</v>
      </c>
      <c r="O45" s="4"/>
    </row>
    <row r="46" spans="3:15" ht="16.5" hidden="1">
      <c r="C46" s="38">
        <v>45530</v>
      </c>
      <c r="D46" s="130">
        <v>7999</v>
      </c>
      <c r="E46" s="130"/>
      <c r="F46" s="4" t="s">
        <v>794</v>
      </c>
      <c r="G46" s="39" t="s">
        <v>97</v>
      </c>
      <c r="H46" s="39" t="s">
        <v>74</v>
      </c>
      <c r="I46" s="39"/>
      <c r="J46" s="39"/>
      <c r="K46" s="39"/>
      <c r="L46" s="39"/>
      <c r="M46" s="39"/>
      <c r="N46" s="128">
        <f t="shared" si="3"/>
        <v>753822</v>
      </c>
      <c r="O46" s="4"/>
    </row>
    <row r="47" spans="3:15" ht="16.5" hidden="1">
      <c r="C47" s="38">
        <v>45530</v>
      </c>
      <c r="D47" s="130">
        <v>15756</v>
      </c>
      <c r="E47" s="130"/>
      <c r="F47" s="4" t="s">
        <v>793</v>
      </c>
      <c r="G47" s="39" t="s">
        <v>97</v>
      </c>
      <c r="H47" s="39" t="s">
        <v>74</v>
      </c>
      <c r="I47" s="39"/>
      <c r="J47" s="39"/>
      <c r="K47" s="39"/>
      <c r="L47" s="39"/>
      <c r="M47" s="39"/>
      <c r="N47" s="128">
        <f t="shared" si="3"/>
        <v>738066</v>
      </c>
      <c r="O47" s="4"/>
    </row>
    <row r="48" spans="3:15" ht="16.5" hidden="1">
      <c r="C48" s="38">
        <v>45530</v>
      </c>
      <c r="D48" s="130">
        <v>62620</v>
      </c>
      <c r="E48" s="130"/>
      <c r="F48" s="4" t="s">
        <v>792</v>
      </c>
      <c r="G48" s="39" t="s">
        <v>97</v>
      </c>
      <c r="H48" s="39" t="s">
        <v>74</v>
      </c>
      <c r="I48" s="39"/>
      <c r="J48" s="39"/>
      <c r="K48" s="39"/>
      <c r="L48" s="39"/>
      <c r="M48" s="39"/>
      <c r="N48" s="128">
        <f t="shared" si="3"/>
        <v>675446</v>
      </c>
      <c r="O48" s="4"/>
    </row>
    <row r="49" spans="3:15" ht="16.5" hidden="1">
      <c r="C49" s="38">
        <v>45531</v>
      </c>
      <c r="D49" s="130">
        <v>23028</v>
      </c>
      <c r="E49" s="130"/>
      <c r="F49" s="4" t="s">
        <v>791</v>
      </c>
      <c r="G49" s="39" t="s">
        <v>97</v>
      </c>
      <c r="H49" s="39" t="s">
        <v>74</v>
      </c>
      <c r="I49" s="39"/>
      <c r="J49" s="39"/>
      <c r="K49" s="39"/>
      <c r="L49" s="39"/>
      <c r="M49" s="39"/>
      <c r="N49" s="128">
        <f t="shared" si="3"/>
        <v>652418</v>
      </c>
      <c r="O49" s="4"/>
    </row>
    <row r="50" spans="3:15" ht="16.5" hidden="1">
      <c r="C50" s="38">
        <v>45531</v>
      </c>
      <c r="D50" s="130">
        <v>18180</v>
      </c>
      <c r="E50" s="130"/>
      <c r="F50" s="4" t="s">
        <v>790</v>
      </c>
      <c r="G50" s="39" t="s">
        <v>97</v>
      </c>
      <c r="H50" s="39" t="s">
        <v>641</v>
      </c>
      <c r="I50" s="39"/>
      <c r="J50" s="39"/>
      <c r="K50" s="39"/>
      <c r="L50" s="39"/>
      <c r="M50" s="39"/>
      <c r="N50" s="128">
        <f t="shared" si="3"/>
        <v>634238</v>
      </c>
      <c r="O50" s="4"/>
    </row>
    <row r="51" spans="3:15" ht="16.5" hidden="1">
      <c r="C51" s="38">
        <v>45531</v>
      </c>
      <c r="D51" s="130">
        <v>10400</v>
      </c>
      <c r="E51" s="130"/>
      <c r="F51" s="40" t="s">
        <v>788</v>
      </c>
      <c r="G51" s="39" t="s">
        <v>97</v>
      </c>
      <c r="H51" s="39" t="s">
        <v>76</v>
      </c>
      <c r="I51" s="39"/>
      <c r="J51" s="39"/>
      <c r="K51" s="39"/>
      <c r="L51" s="39"/>
      <c r="M51" s="39"/>
      <c r="N51" s="128">
        <f t="shared" si="3"/>
        <v>623838</v>
      </c>
      <c r="O51" s="4"/>
    </row>
    <row r="52" spans="3:15" ht="16.5" hidden="1">
      <c r="C52" s="38">
        <v>45535</v>
      </c>
      <c r="D52" s="130">
        <v>46000</v>
      </c>
      <c r="E52" s="130"/>
      <c r="F52" s="4" t="s">
        <v>789</v>
      </c>
      <c r="G52" s="39" t="s">
        <v>97</v>
      </c>
      <c r="H52" s="39" t="s">
        <v>76</v>
      </c>
      <c r="I52" s="39"/>
      <c r="J52" s="39"/>
      <c r="K52" s="39"/>
      <c r="L52" s="39"/>
      <c r="M52" s="39"/>
      <c r="N52" s="128">
        <f t="shared" si="3"/>
        <v>577838</v>
      </c>
      <c r="O52" s="4"/>
    </row>
    <row r="53" spans="3:15" ht="16.5" hidden="1">
      <c r="C53" s="38">
        <v>45536</v>
      </c>
      <c r="D53" s="130">
        <v>58000</v>
      </c>
      <c r="E53" s="130"/>
      <c r="F53" s="4" t="s">
        <v>789</v>
      </c>
      <c r="G53" s="39" t="s">
        <v>97</v>
      </c>
      <c r="H53" s="39" t="s">
        <v>76</v>
      </c>
      <c r="I53" s="39"/>
      <c r="J53" s="39"/>
      <c r="K53" s="39"/>
      <c r="L53" s="39"/>
      <c r="M53" s="39"/>
      <c r="N53" s="128">
        <f t="shared" si="3"/>
        <v>519838</v>
      </c>
      <c r="O53" s="4"/>
    </row>
    <row r="54" spans="3:15" ht="16.5" hidden="1">
      <c r="C54" s="38">
        <v>45536</v>
      </c>
      <c r="D54" s="130">
        <v>8400</v>
      </c>
      <c r="E54" s="130"/>
      <c r="F54" s="40" t="s">
        <v>788</v>
      </c>
      <c r="G54" s="39" t="s">
        <v>97</v>
      </c>
      <c r="H54" s="41" t="s">
        <v>76</v>
      </c>
      <c r="I54" s="41"/>
      <c r="J54" s="41"/>
      <c r="K54" s="41"/>
      <c r="L54" s="41"/>
      <c r="M54" s="41"/>
      <c r="N54" s="128">
        <f t="shared" si="3"/>
        <v>511438</v>
      </c>
      <c r="O54" s="4"/>
    </row>
    <row r="55" spans="3:15" ht="16.5" hidden="1">
      <c r="C55" s="38">
        <v>45536</v>
      </c>
      <c r="D55" s="130">
        <v>102800</v>
      </c>
      <c r="E55" s="130"/>
      <c r="F55" s="4" t="s">
        <v>787</v>
      </c>
      <c r="G55" s="39" t="s">
        <v>97</v>
      </c>
      <c r="H55" s="39" t="s">
        <v>786</v>
      </c>
      <c r="I55" s="39"/>
      <c r="J55" s="39"/>
      <c r="K55" s="39"/>
      <c r="L55" s="39"/>
      <c r="M55" s="39"/>
      <c r="N55" s="128">
        <f t="shared" si="3"/>
        <v>408638</v>
      </c>
      <c r="O55" s="4"/>
    </row>
    <row r="56" spans="3:15" ht="16.5" hidden="1">
      <c r="C56" s="38">
        <v>45539</v>
      </c>
      <c r="D56" s="130"/>
      <c r="E56" s="130">
        <v>46000</v>
      </c>
      <c r="F56" s="4" t="s">
        <v>785</v>
      </c>
      <c r="G56" s="39" t="s">
        <v>90</v>
      </c>
      <c r="H56" s="39" t="s">
        <v>161</v>
      </c>
      <c r="I56" s="39"/>
      <c r="J56" s="39"/>
      <c r="K56" s="39"/>
      <c r="L56" s="39"/>
      <c r="M56" s="39"/>
      <c r="N56" s="128">
        <f t="shared" si="3"/>
        <v>454638</v>
      </c>
      <c r="O56" s="4"/>
    </row>
    <row r="57" spans="3:15" ht="16.5" hidden="1">
      <c r="C57" s="38">
        <v>45539</v>
      </c>
      <c r="D57" s="130"/>
      <c r="E57" s="130">
        <v>102800</v>
      </c>
      <c r="F57" s="4" t="s">
        <v>784</v>
      </c>
      <c r="G57" s="39" t="s">
        <v>90</v>
      </c>
      <c r="H57" s="39" t="s">
        <v>161</v>
      </c>
      <c r="I57" s="39"/>
      <c r="J57" s="39"/>
      <c r="K57" s="39"/>
      <c r="L57" s="39"/>
      <c r="M57" s="39"/>
      <c r="N57" s="128">
        <f t="shared" si="3"/>
        <v>557438</v>
      </c>
      <c r="O57" s="4"/>
    </row>
    <row r="58" spans="3:15" ht="16.5" hidden="1">
      <c r="C58" s="38">
        <v>45541</v>
      </c>
      <c r="D58" s="130">
        <v>18300</v>
      </c>
      <c r="E58" s="130"/>
      <c r="F58" s="4" t="s">
        <v>783</v>
      </c>
      <c r="G58" s="39" t="s">
        <v>97</v>
      </c>
      <c r="H58" s="39" t="s">
        <v>782</v>
      </c>
      <c r="I58" s="39"/>
      <c r="J58" s="39"/>
      <c r="K58" s="39"/>
      <c r="L58" s="39"/>
      <c r="M58" s="39"/>
      <c r="N58" s="128">
        <f t="shared" si="3"/>
        <v>539138</v>
      </c>
      <c r="O58" s="4"/>
    </row>
    <row r="59" spans="3:15" ht="16.5" hidden="1">
      <c r="C59" s="38">
        <v>45541</v>
      </c>
      <c r="D59" s="130">
        <v>14951</v>
      </c>
      <c r="E59" s="130"/>
      <c r="F59" s="4" t="s">
        <v>781</v>
      </c>
      <c r="G59" s="39" t="s">
        <v>97</v>
      </c>
      <c r="H59" s="39" t="s">
        <v>74</v>
      </c>
      <c r="I59" s="39"/>
      <c r="J59" s="39"/>
      <c r="K59" s="39"/>
      <c r="L59" s="39"/>
      <c r="M59" s="39"/>
      <c r="N59" s="128">
        <f t="shared" si="3"/>
        <v>524187</v>
      </c>
      <c r="O59" s="4"/>
    </row>
    <row r="60" spans="3:15" ht="16.5" hidden="1">
      <c r="C60" s="38">
        <v>45543</v>
      </c>
      <c r="D60" s="130"/>
      <c r="E60" s="130">
        <v>500000</v>
      </c>
      <c r="F60" s="4" t="s">
        <v>780</v>
      </c>
      <c r="G60" s="39" t="s">
        <v>828</v>
      </c>
      <c r="H60" s="39" t="s">
        <v>182</v>
      </c>
      <c r="I60" s="39"/>
      <c r="J60" s="39"/>
      <c r="K60" s="39"/>
      <c r="L60" s="39"/>
      <c r="M60" s="39"/>
      <c r="N60" s="128">
        <f t="shared" si="3"/>
        <v>1024187</v>
      </c>
      <c r="O60" s="4"/>
    </row>
    <row r="61" spans="3:15" ht="16.5" hidden="1">
      <c r="C61" s="38">
        <v>45545</v>
      </c>
      <c r="D61" s="130">
        <v>41300</v>
      </c>
      <c r="E61" s="130"/>
      <c r="F61" s="4" t="s">
        <v>779</v>
      </c>
      <c r="G61" s="39" t="s">
        <v>97</v>
      </c>
      <c r="H61" s="39" t="s">
        <v>74</v>
      </c>
      <c r="I61" s="39"/>
      <c r="J61" s="39"/>
      <c r="K61" s="39"/>
      <c r="L61" s="39"/>
      <c r="M61" s="39"/>
      <c r="N61" s="128">
        <f t="shared" si="3"/>
        <v>982887</v>
      </c>
      <c r="O61" s="4"/>
    </row>
    <row r="62" spans="3:15" ht="16.5" hidden="1">
      <c r="C62" s="38">
        <v>45554</v>
      </c>
      <c r="D62" s="130">
        <v>5800</v>
      </c>
      <c r="E62" s="130"/>
      <c r="F62" s="4" t="s">
        <v>778</v>
      </c>
      <c r="G62" s="39" t="s">
        <v>97</v>
      </c>
      <c r="H62" s="39" t="s">
        <v>74</v>
      </c>
      <c r="I62" s="39"/>
      <c r="J62" s="39"/>
      <c r="K62" s="39"/>
      <c r="L62" s="39"/>
      <c r="M62" s="39"/>
      <c r="N62" s="128">
        <f t="shared" si="3"/>
        <v>977087</v>
      </c>
      <c r="O62" s="4"/>
    </row>
    <row r="63" spans="3:15" ht="16.5" hidden="1">
      <c r="C63" s="38">
        <v>45554</v>
      </c>
      <c r="D63" s="130">
        <v>10399</v>
      </c>
      <c r="E63" s="130"/>
      <c r="F63" s="4" t="s">
        <v>777</v>
      </c>
      <c r="G63" s="39" t="s">
        <v>97</v>
      </c>
      <c r="H63" s="39" t="s">
        <v>81</v>
      </c>
      <c r="I63" s="39"/>
      <c r="J63" s="39"/>
      <c r="K63" s="39"/>
      <c r="L63" s="39"/>
      <c r="M63" s="39"/>
      <c r="N63" s="128">
        <f t="shared" si="3"/>
        <v>966688</v>
      </c>
      <c r="O63" s="4"/>
    </row>
    <row r="64" spans="3:15" ht="16.5" hidden="1">
      <c r="C64" s="38">
        <v>45555</v>
      </c>
      <c r="D64" s="130">
        <v>35000</v>
      </c>
      <c r="E64" s="130"/>
      <c r="F64" s="4" t="s">
        <v>776</v>
      </c>
      <c r="G64" s="39" t="s">
        <v>102</v>
      </c>
      <c r="H64" s="39"/>
      <c r="I64" s="39"/>
      <c r="J64" s="39"/>
      <c r="K64" s="39"/>
      <c r="L64" s="39"/>
      <c r="M64" s="39"/>
      <c r="N64" s="128">
        <f t="shared" si="3"/>
        <v>931688</v>
      </c>
      <c r="O64" s="4"/>
    </row>
    <row r="65" spans="3:15" ht="16.5" hidden="1">
      <c r="C65" s="38">
        <v>45555</v>
      </c>
      <c r="D65" s="130">
        <v>16000</v>
      </c>
      <c r="E65" s="130"/>
      <c r="F65" s="4" t="s">
        <v>775</v>
      </c>
      <c r="G65" s="39" t="s">
        <v>102</v>
      </c>
      <c r="H65" s="39"/>
      <c r="I65" s="39"/>
      <c r="J65" s="39"/>
      <c r="K65" s="39"/>
      <c r="L65" s="39"/>
      <c r="M65" s="39"/>
      <c r="N65" s="128">
        <f t="shared" si="3"/>
        <v>915688</v>
      </c>
      <c r="O65" s="4"/>
    </row>
    <row r="66" spans="3:15" ht="16.5" hidden="1">
      <c r="C66" s="38">
        <v>45555</v>
      </c>
      <c r="D66" s="130">
        <v>150000</v>
      </c>
      <c r="E66" s="130"/>
      <c r="F66" s="4" t="s">
        <v>761</v>
      </c>
      <c r="G66" s="39" t="s">
        <v>97</v>
      </c>
      <c r="H66" s="39" t="s">
        <v>74</v>
      </c>
      <c r="I66" s="39"/>
      <c r="J66" s="39"/>
      <c r="K66" s="39"/>
      <c r="L66" s="39"/>
      <c r="M66" s="39"/>
      <c r="N66" s="128">
        <f t="shared" si="3"/>
        <v>765688</v>
      </c>
      <c r="O66" s="4"/>
    </row>
    <row r="67" spans="3:15" ht="16.5" hidden="1">
      <c r="C67" s="38">
        <v>45556</v>
      </c>
      <c r="D67" s="130">
        <v>73932</v>
      </c>
      <c r="E67" s="130"/>
      <c r="F67" s="4" t="s">
        <v>774</v>
      </c>
      <c r="G67" s="39" t="s">
        <v>97</v>
      </c>
      <c r="H67" s="39" t="s">
        <v>74</v>
      </c>
      <c r="I67" s="39"/>
      <c r="J67" s="39"/>
      <c r="K67" s="39"/>
      <c r="L67" s="39"/>
      <c r="M67" s="39"/>
      <c r="N67" s="128">
        <f t="shared" si="3"/>
        <v>691756</v>
      </c>
      <c r="O67" s="4"/>
    </row>
    <row r="68" spans="3:15" ht="16.5" hidden="1">
      <c r="C68" s="38">
        <v>45556</v>
      </c>
      <c r="D68" s="130">
        <v>14948</v>
      </c>
      <c r="E68" s="130"/>
      <c r="F68" s="4" t="s">
        <v>773</v>
      </c>
      <c r="G68" s="39" t="s">
        <v>97</v>
      </c>
      <c r="H68" s="39" t="s">
        <v>74</v>
      </c>
      <c r="I68" s="39"/>
      <c r="J68" s="39"/>
      <c r="K68" s="39"/>
      <c r="L68" s="39"/>
      <c r="M68" s="39"/>
      <c r="N68" s="128">
        <f t="shared" si="3"/>
        <v>676808</v>
      </c>
      <c r="O68" s="4"/>
    </row>
    <row r="69" spans="3:15" ht="16.5" hidden="1">
      <c r="C69" s="38">
        <v>45556</v>
      </c>
      <c r="D69" s="130">
        <v>89890</v>
      </c>
      <c r="E69" s="130"/>
      <c r="F69" s="4" t="s">
        <v>772</v>
      </c>
      <c r="G69" s="39" t="s">
        <v>97</v>
      </c>
      <c r="H69" s="39" t="s">
        <v>74</v>
      </c>
      <c r="I69" s="39"/>
      <c r="J69" s="39"/>
      <c r="K69" s="39"/>
      <c r="L69" s="39"/>
      <c r="M69" s="39"/>
      <c r="N69" s="128">
        <f t="shared" si="3"/>
        <v>586918</v>
      </c>
      <c r="O69" s="4"/>
    </row>
    <row r="70" spans="3:15" ht="16.5" hidden="1">
      <c r="C70" s="38">
        <v>45556</v>
      </c>
      <c r="D70" s="130">
        <v>21816</v>
      </c>
      <c r="E70" s="130"/>
      <c r="F70" s="4" t="s">
        <v>771</v>
      </c>
      <c r="G70" s="39" t="s">
        <v>97</v>
      </c>
      <c r="H70" s="39" t="s">
        <v>74</v>
      </c>
      <c r="I70" s="39"/>
      <c r="J70" s="39"/>
      <c r="K70" s="39"/>
      <c r="L70" s="39"/>
      <c r="M70" s="39"/>
      <c r="N70" s="128">
        <f t="shared" si="3"/>
        <v>565102</v>
      </c>
      <c r="O70" s="4"/>
    </row>
    <row r="71" spans="3:15" ht="16.5" hidden="1">
      <c r="C71" s="38">
        <v>45556</v>
      </c>
      <c r="D71" s="130">
        <v>10181</v>
      </c>
      <c r="E71" s="130"/>
      <c r="F71" s="4" t="s">
        <v>770</v>
      </c>
      <c r="G71" s="39" t="s">
        <v>97</v>
      </c>
      <c r="H71" s="39" t="s">
        <v>74</v>
      </c>
      <c r="I71" s="39"/>
      <c r="J71" s="39"/>
      <c r="K71" s="39"/>
      <c r="L71" s="39"/>
      <c r="M71" s="39"/>
      <c r="N71" s="128">
        <f t="shared" si="3"/>
        <v>554921</v>
      </c>
      <c r="O71" s="4"/>
    </row>
    <row r="72" spans="3:15" ht="16.5" hidden="1">
      <c r="C72" s="38">
        <v>45556</v>
      </c>
      <c r="D72" s="130">
        <v>65246</v>
      </c>
      <c r="E72" s="130"/>
      <c r="F72" s="4" t="s">
        <v>769</v>
      </c>
      <c r="G72" s="39" t="s">
        <v>97</v>
      </c>
      <c r="H72" s="39" t="s">
        <v>74</v>
      </c>
      <c r="I72" s="39"/>
      <c r="J72" s="39"/>
      <c r="K72" s="39"/>
      <c r="L72" s="39"/>
      <c r="M72" s="39"/>
      <c r="N72" s="128">
        <f t="shared" si="3"/>
        <v>489675</v>
      </c>
      <c r="O72" s="4"/>
    </row>
    <row r="73" spans="3:15" ht="16.5" hidden="1">
      <c r="C73" s="38">
        <v>45558</v>
      </c>
      <c r="D73" s="130">
        <v>278000</v>
      </c>
      <c r="E73" s="130"/>
      <c r="F73" s="4" t="s">
        <v>768</v>
      </c>
      <c r="G73" s="39" t="s">
        <v>97</v>
      </c>
      <c r="H73" s="39" t="s">
        <v>74</v>
      </c>
      <c r="I73" s="39"/>
      <c r="J73" s="39"/>
      <c r="K73" s="39"/>
      <c r="L73" s="39"/>
      <c r="M73" s="39"/>
      <c r="N73" s="128">
        <f t="shared" si="3"/>
        <v>211675</v>
      </c>
      <c r="O73" s="4"/>
    </row>
    <row r="74" spans="3:15" ht="16.5" hidden="1">
      <c r="C74" s="38">
        <v>45558</v>
      </c>
      <c r="D74" s="130">
        <v>27800</v>
      </c>
      <c r="E74" s="130"/>
      <c r="F74" s="4" t="s">
        <v>767</v>
      </c>
      <c r="G74" s="39" t="s">
        <v>97</v>
      </c>
      <c r="H74" s="39" t="s">
        <v>74</v>
      </c>
      <c r="I74" s="39"/>
      <c r="J74" s="39"/>
      <c r="K74" s="39"/>
      <c r="L74" s="39"/>
      <c r="M74" s="39"/>
      <c r="N74" s="128">
        <f t="shared" si="3"/>
        <v>183875</v>
      </c>
      <c r="O74" s="4"/>
    </row>
    <row r="75" spans="3:15" ht="16.5" hidden="1">
      <c r="C75" s="38">
        <v>45559</v>
      </c>
      <c r="D75" s="130">
        <v>161900</v>
      </c>
      <c r="E75" s="130"/>
      <c r="F75" s="4" t="s">
        <v>766</v>
      </c>
      <c r="G75" s="39" t="s">
        <v>97</v>
      </c>
      <c r="H75" s="39" t="s">
        <v>74</v>
      </c>
      <c r="I75" s="39"/>
      <c r="J75" s="39"/>
      <c r="K75" s="39"/>
      <c r="L75" s="39"/>
      <c r="M75" s="39"/>
      <c r="N75" s="128">
        <f t="shared" si="3"/>
        <v>21975</v>
      </c>
      <c r="O75" s="4"/>
    </row>
    <row r="76" spans="3:15" ht="16.5" hidden="1">
      <c r="C76" s="38">
        <v>45559</v>
      </c>
      <c r="D76" s="130"/>
      <c r="E76" s="130">
        <v>2000000</v>
      </c>
      <c r="F76" s="4" t="s">
        <v>765</v>
      </c>
      <c r="G76" s="39" t="s">
        <v>828</v>
      </c>
      <c r="H76" s="39" t="s">
        <v>182</v>
      </c>
      <c r="I76" s="39"/>
      <c r="J76" s="39"/>
      <c r="K76" s="39"/>
      <c r="L76" s="39"/>
      <c r="M76" s="39"/>
      <c r="N76" s="128">
        <f t="shared" si="3"/>
        <v>2021975</v>
      </c>
      <c r="O76" s="4"/>
    </row>
    <row r="77" spans="3:15" ht="16.5" hidden="1">
      <c r="C77" s="38">
        <v>45559</v>
      </c>
      <c r="D77" s="130"/>
      <c r="E77" s="130">
        <v>2000000</v>
      </c>
      <c r="F77" s="4" t="s">
        <v>764</v>
      </c>
      <c r="G77" s="39" t="s">
        <v>828</v>
      </c>
      <c r="H77" s="39" t="s">
        <v>180</v>
      </c>
      <c r="I77" s="39"/>
      <c r="J77" s="39"/>
      <c r="K77" s="39"/>
      <c r="L77" s="39"/>
      <c r="M77" s="39"/>
      <c r="N77" s="128">
        <f t="shared" si="3"/>
        <v>4021975</v>
      </c>
      <c r="O77" s="4"/>
    </row>
    <row r="78" spans="3:15" ht="16.5" hidden="1">
      <c r="C78" s="38">
        <v>45559</v>
      </c>
      <c r="D78" s="130">
        <v>32664</v>
      </c>
      <c r="E78" s="130"/>
      <c r="F78" s="4" t="s">
        <v>763</v>
      </c>
      <c r="G78" s="39" t="s">
        <v>97</v>
      </c>
      <c r="H78" s="39" t="s">
        <v>75</v>
      </c>
      <c r="I78" s="39"/>
      <c r="J78" s="39"/>
      <c r="K78" s="39"/>
      <c r="L78" s="39"/>
      <c r="M78" s="39"/>
      <c r="N78" s="128">
        <f t="shared" si="3"/>
        <v>3989311</v>
      </c>
      <c r="O78" s="4"/>
    </row>
    <row r="79" spans="3:15" ht="16.5" hidden="1">
      <c r="C79" s="38">
        <v>45560</v>
      </c>
      <c r="D79" s="130">
        <v>382092</v>
      </c>
      <c r="E79" s="130"/>
      <c r="F79" s="4" t="s">
        <v>762</v>
      </c>
      <c r="G79" s="39" t="s">
        <v>97</v>
      </c>
      <c r="H79" s="39" t="s">
        <v>74</v>
      </c>
      <c r="I79" s="39"/>
      <c r="J79" s="39"/>
      <c r="K79" s="39"/>
      <c r="L79" s="39"/>
      <c r="M79" s="39"/>
      <c r="N79" s="128">
        <f t="shared" si="3"/>
        <v>3607219</v>
      </c>
      <c r="O79" s="4"/>
    </row>
    <row r="80" spans="3:15" ht="16.5" hidden="1">
      <c r="C80" s="38">
        <v>45563</v>
      </c>
      <c r="D80" s="130"/>
      <c r="E80" s="130">
        <v>89</v>
      </c>
      <c r="F80" s="4" t="s">
        <v>654</v>
      </c>
      <c r="G80" s="39" t="s">
        <v>90</v>
      </c>
      <c r="H80" s="39" t="s">
        <v>161</v>
      </c>
      <c r="I80" s="39"/>
      <c r="J80" s="39"/>
      <c r="K80" s="39"/>
      <c r="L80" s="39"/>
      <c r="M80" s="39"/>
      <c r="N80" s="128">
        <f t="shared" si="3"/>
        <v>3607308</v>
      </c>
      <c r="O80" s="4"/>
    </row>
    <row r="81" spans="3:15" ht="16.5" hidden="1">
      <c r="C81" s="38">
        <v>45565</v>
      </c>
      <c r="D81" s="130">
        <v>150000</v>
      </c>
      <c r="E81" s="130"/>
      <c r="F81" s="4" t="s">
        <v>761</v>
      </c>
      <c r="G81" s="39" t="s">
        <v>97</v>
      </c>
      <c r="H81" s="39" t="s">
        <v>74</v>
      </c>
      <c r="I81" s="39"/>
      <c r="J81" s="39"/>
      <c r="K81" s="39"/>
      <c r="L81" s="39"/>
      <c r="M81" s="39"/>
      <c r="N81" s="128">
        <f t="shared" si="3"/>
        <v>3457308</v>
      </c>
      <c r="O81" s="4"/>
    </row>
    <row r="82" spans="3:15" ht="16.5" hidden="1">
      <c r="C82" s="38">
        <v>45565</v>
      </c>
      <c r="D82" s="130">
        <v>150000</v>
      </c>
      <c r="E82" s="130"/>
      <c r="F82" s="4" t="s">
        <v>760</v>
      </c>
      <c r="G82" s="39" t="s">
        <v>97</v>
      </c>
      <c r="H82" s="39" t="s">
        <v>74</v>
      </c>
      <c r="I82" s="39"/>
      <c r="J82" s="39"/>
      <c r="K82" s="39"/>
      <c r="L82" s="39"/>
      <c r="M82" s="39"/>
      <c r="N82" s="128">
        <f t="shared" si="3"/>
        <v>3307308</v>
      </c>
      <c r="O82" s="4"/>
    </row>
    <row r="83" spans="3:15" ht="16.5" hidden="1">
      <c r="C83" s="38">
        <v>45565</v>
      </c>
      <c r="D83" s="130">
        <v>241940</v>
      </c>
      <c r="E83" s="130"/>
      <c r="F83" s="4" t="s">
        <v>759</v>
      </c>
      <c r="G83" s="39" t="s">
        <v>97</v>
      </c>
      <c r="H83" s="39" t="s">
        <v>75</v>
      </c>
      <c r="I83" s="39"/>
      <c r="J83" s="39"/>
      <c r="K83" s="39"/>
      <c r="L83" s="39"/>
      <c r="M83" s="39"/>
      <c r="N83" s="128">
        <f t="shared" si="3"/>
        <v>3065368</v>
      </c>
      <c r="O83" s="4"/>
    </row>
    <row r="84" spans="3:15" ht="16.5" hidden="1">
      <c r="C84" s="38">
        <v>45565</v>
      </c>
      <c r="D84" s="130">
        <v>84460</v>
      </c>
      <c r="E84" s="130"/>
      <c r="F84" s="4" t="s">
        <v>758</v>
      </c>
      <c r="G84" s="39" t="s">
        <v>97</v>
      </c>
      <c r="H84" s="39" t="s">
        <v>81</v>
      </c>
      <c r="I84" s="39"/>
      <c r="J84" s="39"/>
      <c r="K84" s="39"/>
      <c r="L84" s="39"/>
      <c r="M84" s="39"/>
      <c r="N84" s="128">
        <f t="shared" si="3"/>
        <v>2980908</v>
      </c>
      <c r="O84" s="4"/>
    </row>
    <row r="85" spans="3:15" ht="16.5" hidden="1">
      <c r="C85" s="38">
        <v>45567</v>
      </c>
      <c r="D85" s="130">
        <v>8000</v>
      </c>
      <c r="E85" s="130"/>
      <c r="F85" s="4" t="s">
        <v>747</v>
      </c>
      <c r="G85" s="39" t="s">
        <v>97</v>
      </c>
      <c r="H85" s="39" t="s">
        <v>76</v>
      </c>
      <c r="I85" s="39"/>
      <c r="J85" s="39"/>
      <c r="K85" s="39"/>
      <c r="L85" s="39"/>
      <c r="M85" s="39"/>
      <c r="N85" s="128">
        <f t="shared" si="3"/>
        <v>2972908</v>
      </c>
      <c r="O85" s="4"/>
    </row>
    <row r="86" spans="3:15" ht="16.5" hidden="1">
      <c r="C86" s="38">
        <v>45569</v>
      </c>
      <c r="D86" s="130"/>
      <c r="E86" s="131">
        <v>9055</v>
      </c>
      <c r="F86" s="4" t="s">
        <v>541</v>
      </c>
      <c r="G86" s="39" t="s">
        <v>90</v>
      </c>
      <c r="H86" s="39" t="s">
        <v>89</v>
      </c>
      <c r="I86" s="39" t="s">
        <v>76</v>
      </c>
      <c r="J86" s="39"/>
      <c r="K86" s="39">
        <v>1</v>
      </c>
      <c r="L86" s="39"/>
      <c r="M86" s="39"/>
      <c r="N86" s="128">
        <f t="shared" si="3"/>
        <v>2981963</v>
      </c>
      <c r="O86" s="4"/>
    </row>
    <row r="87" spans="3:15" ht="16.5" hidden="1">
      <c r="C87" s="38">
        <v>45573</v>
      </c>
      <c r="D87" s="130">
        <v>10000</v>
      </c>
      <c r="E87" s="130"/>
      <c r="F87" s="4" t="s">
        <v>757</v>
      </c>
      <c r="G87" s="39" t="s">
        <v>102</v>
      </c>
      <c r="H87" s="39"/>
      <c r="I87" s="39"/>
      <c r="J87" s="39"/>
      <c r="K87" s="39"/>
      <c r="L87" s="39"/>
      <c r="M87" s="39"/>
      <c r="N87" s="128">
        <f t="shared" si="3"/>
        <v>2971963</v>
      </c>
      <c r="O87" s="4"/>
    </row>
    <row r="88" spans="3:15" ht="16.5" hidden="1">
      <c r="C88" s="38">
        <v>45573</v>
      </c>
      <c r="D88" s="130">
        <v>11400</v>
      </c>
      <c r="E88" s="130"/>
      <c r="F88" s="4" t="s">
        <v>756</v>
      </c>
      <c r="G88" s="39" t="s">
        <v>97</v>
      </c>
      <c r="H88" s="39" t="s">
        <v>74</v>
      </c>
      <c r="I88" s="39"/>
      <c r="J88" s="39"/>
      <c r="K88" s="39"/>
      <c r="L88" s="39"/>
      <c r="M88" s="39"/>
      <c r="N88" s="128">
        <f t="shared" si="3"/>
        <v>2960563</v>
      </c>
      <c r="O88" s="4"/>
    </row>
    <row r="89" spans="3:15" ht="16.5" hidden="1">
      <c r="C89" s="38">
        <v>45573</v>
      </c>
      <c r="D89" s="130">
        <v>12800</v>
      </c>
      <c r="E89" s="130"/>
      <c r="F89" s="4" t="s">
        <v>755</v>
      </c>
      <c r="G89" s="39" t="s">
        <v>97</v>
      </c>
      <c r="H89" s="39" t="s">
        <v>76</v>
      </c>
      <c r="I89" s="39"/>
      <c r="J89" s="39"/>
      <c r="K89" s="39"/>
      <c r="L89" s="39"/>
      <c r="M89" s="39"/>
      <c r="N89" s="128">
        <f t="shared" si="3"/>
        <v>2947763</v>
      </c>
      <c r="O89" s="4"/>
    </row>
    <row r="90" spans="3:15" ht="16.5" hidden="1">
      <c r="C90" s="38">
        <v>45574</v>
      </c>
      <c r="D90" s="130">
        <v>191617</v>
      </c>
      <c r="E90" s="130"/>
      <c r="F90" s="4" t="s">
        <v>754</v>
      </c>
      <c r="G90" s="39" t="s">
        <v>97</v>
      </c>
      <c r="H90" s="39" t="s">
        <v>77</v>
      </c>
      <c r="I90" s="39"/>
      <c r="J90" s="39"/>
      <c r="K90" s="39"/>
      <c r="L90" s="39"/>
      <c r="M90" s="39"/>
      <c r="N90" s="128">
        <f t="shared" si="3"/>
        <v>2756146</v>
      </c>
      <c r="O90" s="4"/>
    </row>
    <row r="91" spans="3:15" ht="16.5" hidden="1">
      <c r="C91" s="38">
        <v>45574</v>
      </c>
      <c r="D91" s="130">
        <v>117443</v>
      </c>
      <c r="E91" s="130"/>
      <c r="F91" s="4" t="s">
        <v>753</v>
      </c>
      <c r="G91" s="39" t="s">
        <v>97</v>
      </c>
      <c r="H91" s="39" t="s">
        <v>78</v>
      </c>
      <c r="I91" s="39"/>
      <c r="J91" s="39"/>
      <c r="K91" s="39"/>
      <c r="L91" s="39"/>
      <c r="M91" s="39"/>
      <c r="N91" s="128">
        <f t="shared" si="3"/>
        <v>2638703</v>
      </c>
      <c r="O91" s="4"/>
    </row>
    <row r="92" spans="3:15" ht="16.5" hidden="1">
      <c r="C92" s="38">
        <v>45577</v>
      </c>
      <c r="D92" s="130">
        <v>61410</v>
      </c>
      <c r="E92" s="130"/>
      <c r="F92" s="4" t="s">
        <v>752</v>
      </c>
      <c r="G92" s="39" t="s">
        <v>97</v>
      </c>
      <c r="H92" s="39" t="s">
        <v>74</v>
      </c>
      <c r="I92" s="39"/>
      <c r="J92" s="39"/>
      <c r="K92" s="39"/>
      <c r="L92" s="39"/>
      <c r="M92" s="39"/>
      <c r="N92" s="128">
        <f t="shared" si="3"/>
        <v>2577293</v>
      </c>
      <c r="O92" s="4"/>
    </row>
    <row r="93" spans="3:15" ht="16.5" hidden="1">
      <c r="C93" s="38">
        <v>45577</v>
      </c>
      <c r="D93" s="130">
        <v>6509</v>
      </c>
      <c r="E93" s="130"/>
      <c r="F93" s="4" t="s">
        <v>751</v>
      </c>
      <c r="G93" s="39" t="s">
        <v>97</v>
      </c>
      <c r="H93" s="39" t="s">
        <v>78</v>
      </c>
      <c r="I93" s="39"/>
      <c r="J93" s="39"/>
      <c r="K93" s="39"/>
      <c r="L93" s="39"/>
      <c r="M93" s="39"/>
      <c r="N93" s="128">
        <f t="shared" si="3"/>
        <v>2570784</v>
      </c>
      <c r="O93" s="4"/>
    </row>
    <row r="94" spans="3:15" ht="16.5" hidden="1">
      <c r="C94" s="38">
        <v>45577</v>
      </c>
      <c r="D94" s="130">
        <v>10741</v>
      </c>
      <c r="E94" s="130"/>
      <c r="F94" s="4" t="s">
        <v>750</v>
      </c>
      <c r="G94" s="39" t="s">
        <v>97</v>
      </c>
      <c r="H94" s="39" t="s">
        <v>77</v>
      </c>
      <c r="I94" s="39"/>
      <c r="J94" s="39"/>
      <c r="K94" s="39"/>
      <c r="L94" s="39"/>
      <c r="M94" s="39"/>
      <c r="N94" s="128">
        <f t="shared" si="3"/>
        <v>2560043</v>
      </c>
      <c r="O94" s="4"/>
    </row>
    <row r="95" spans="3:15" ht="16.5" hidden="1">
      <c r="C95" s="38">
        <v>45578</v>
      </c>
      <c r="D95" s="130">
        <v>8200</v>
      </c>
      <c r="E95" s="130"/>
      <c r="F95" s="4" t="s">
        <v>747</v>
      </c>
      <c r="G95" s="39" t="s">
        <v>97</v>
      </c>
      <c r="H95" s="39" t="s">
        <v>76</v>
      </c>
      <c r="I95" s="39"/>
      <c r="J95" s="39"/>
      <c r="K95" s="39"/>
      <c r="L95" s="39"/>
      <c r="M95" s="39"/>
      <c r="N95" s="128">
        <f t="shared" si="3"/>
        <v>2551843</v>
      </c>
      <c r="O95" s="4"/>
    </row>
    <row r="96" spans="3:15" ht="16.5" hidden="1">
      <c r="C96" s="38">
        <v>45579</v>
      </c>
      <c r="D96" s="130"/>
      <c r="E96" s="132">
        <v>8241</v>
      </c>
      <c r="F96" s="4" t="s">
        <v>541</v>
      </c>
      <c r="G96" s="39" t="s">
        <v>90</v>
      </c>
      <c r="H96" s="39" t="s">
        <v>89</v>
      </c>
      <c r="I96" s="39" t="s">
        <v>76</v>
      </c>
      <c r="J96" s="39"/>
      <c r="K96" s="39">
        <v>1</v>
      </c>
      <c r="L96" s="39"/>
      <c r="M96" s="39"/>
      <c r="N96" s="128">
        <f t="shared" si="3"/>
        <v>2560084</v>
      </c>
      <c r="O96" s="4"/>
    </row>
    <row r="97" spans="3:15" ht="16.5" hidden="1">
      <c r="C97" s="38">
        <v>45579</v>
      </c>
      <c r="D97" s="130">
        <v>43336</v>
      </c>
      <c r="E97" s="130"/>
      <c r="F97" s="4" t="s">
        <v>749</v>
      </c>
      <c r="G97" s="39" t="s">
        <v>97</v>
      </c>
      <c r="H97" s="39" t="s">
        <v>77</v>
      </c>
      <c r="I97" s="39"/>
      <c r="J97" s="39"/>
      <c r="K97" s="39"/>
      <c r="L97" s="39"/>
      <c r="M97" s="39"/>
      <c r="N97" s="128">
        <f t="shared" si="3"/>
        <v>2516748</v>
      </c>
      <c r="O97" s="4"/>
    </row>
    <row r="98" spans="3:15" ht="16.5" hidden="1">
      <c r="C98" s="38">
        <v>45579</v>
      </c>
      <c r="D98" s="130">
        <v>26263</v>
      </c>
      <c r="E98" s="130"/>
      <c r="F98" s="4" t="s">
        <v>748</v>
      </c>
      <c r="G98" s="39" t="s">
        <v>97</v>
      </c>
      <c r="H98" s="39" t="s">
        <v>78</v>
      </c>
      <c r="I98" s="39"/>
      <c r="J98" s="39"/>
      <c r="K98" s="39"/>
      <c r="L98" s="39"/>
      <c r="M98" s="39"/>
      <c r="N98" s="128">
        <f t="shared" si="3"/>
        <v>2490485</v>
      </c>
      <c r="O98" s="4"/>
    </row>
    <row r="99" spans="3:15" ht="16.5" hidden="1">
      <c r="C99" s="38">
        <v>45581</v>
      </c>
      <c r="D99" s="130">
        <v>8200</v>
      </c>
      <c r="E99" s="130"/>
      <c r="F99" s="4" t="s">
        <v>747</v>
      </c>
      <c r="G99" s="39" t="s">
        <v>97</v>
      </c>
      <c r="H99" s="39" t="s">
        <v>76</v>
      </c>
      <c r="I99" s="39"/>
      <c r="J99" s="39"/>
      <c r="K99" s="39"/>
      <c r="L99" s="39"/>
      <c r="M99" s="39"/>
      <c r="N99" s="128">
        <f t="shared" si="3"/>
        <v>2482285</v>
      </c>
      <c r="O99" s="4"/>
    </row>
    <row r="100" spans="3:15" ht="16.5" hidden="1">
      <c r="C100" s="38">
        <v>45582</v>
      </c>
      <c r="D100" s="130">
        <v>8200</v>
      </c>
      <c r="E100" s="130"/>
      <c r="F100" s="4" t="s">
        <v>747</v>
      </c>
      <c r="G100" s="39" t="s">
        <v>97</v>
      </c>
      <c r="H100" s="39" t="s">
        <v>76</v>
      </c>
      <c r="I100" s="39"/>
      <c r="J100" s="39"/>
      <c r="K100" s="39"/>
      <c r="L100" s="39"/>
      <c r="M100" s="39"/>
      <c r="N100" s="128">
        <f t="shared" si="3"/>
        <v>2474085</v>
      </c>
      <c r="O100" s="4"/>
    </row>
    <row r="101" spans="3:15" ht="16.5" hidden="1">
      <c r="C101" s="38">
        <v>45583</v>
      </c>
      <c r="D101" s="130">
        <v>8200</v>
      </c>
      <c r="E101" s="130"/>
      <c r="F101" s="4" t="s">
        <v>747</v>
      </c>
      <c r="G101" s="39" t="s">
        <v>97</v>
      </c>
      <c r="H101" s="39" t="s">
        <v>76</v>
      </c>
      <c r="I101" s="39"/>
      <c r="J101" s="39"/>
      <c r="K101" s="39"/>
      <c r="L101" s="39"/>
      <c r="M101" s="39"/>
      <c r="N101" s="128">
        <f t="shared" si="3"/>
        <v>2465885</v>
      </c>
      <c r="O101" s="4"/>
    </row>
    <row r="102" spans="3:15" ht="16.5" hidden="1">
      <c r="C102" s="38">
        <v>45586</v>
      </c>
      <c r="D102" s="130">
        <v>8200</v>
      </c>
      <c r="E102" s="130"/>
      <c r="F102" s="4" t="s">
        <v>747</v>
      </c>
      <c r="G102" s="39" t="s">
        <v>97</v>
      </c>
      <c r="H102" s="39" t="s">
        <v>76</v>
      </c>
      <c r="I102" s="39"/>
      <c r="J102" s="39"/>
      <c r="K102" s="39"/>
      <c r="L102" s="39"/>
      <c r="M102" s="39"/>
      <c r="N102" s="128">
        <f t="shared" si="3"/>
        <v>2457685</v>
      </c>
      <c r="O102" s="4"/>
    </row>
    <row r="103" spans="3:15" ht="16.5" hidden="1">
      <c r="C103" s="38">
        <v>45586</v>
      </c>
      <c r="D103" s="130">
        <v>250000</v>
      </c>
      <c r="E103" s="130"/>
      <c r="F103" s="4" t="s">
        <v>746</v>
      </c>
      <c r="G103" s="39" t="s">
        <v>113</v>
      </c>
      <c r="H103" s="39"/>
      <c r="I103" s="39"/>
      <c r="J103" s="39"/>
      <c r="K103" s="39"/>
      <c r="L103" s="39"/>
      <c r="M103" s="39"/>
      <c r="N103" s="128">
        <f t="shared" ref="N103:N166" si="4">SUM(N102,-D103,E103)</f>
        <v>2207685</v>
      </c>
      <c r="O103" s="4"/>
    </row>
    <row r="104" spans="3:15" ht="16.5" hidden="1">
      <c r="C104" s="38">
        <v>45588</v>
      </c>
      <c r="D104" s="130">
        <v>64220</v>
      </c>
      <c r="E104" s="130"/>
      <c r="F104" s="4" t="s">
        <v>745</v>
      </c>
      <c r="G104" s="39" t="s">
        <v>97</v>
      </c>
      <c r="H104" s="39" t="s">
        <v>77</v>
      </c>
      <c r="I104" s="39"/>
      <c r="J104" s="39"/>
      <c r="K104" s="39"/>
      <c r="L104" s="39"/>
      <c r="M104" s="39"/>
      <c r="N104" s="128">
        <f t="shared" si="4"/>
        <v>2143465</v>
      </c>
      <c r="O104" s="4"/>
    </row>
    <row r="105" spans="3:15" ht="16.5" hidden="1">
      <c r="C105" s="38">
        <v>45588</v>
      </c>
      <c r="D105" s="130">
        <v>38920</v>
      </c>
      <c r="E105" s="130"/>
      <c r="F105" s="4" t="s">
        <v>744</v>
      </c>
      <c r="G105" s="39" t="s">
        <v>97</v>
      </c>
      <c r="H105" s="39" t="s">
        <v>78</v>
      </c>
      <c r="I105" s="39"/>
      <c r="J105" s="39"/>
      <c r="K105" s="39"/>
      <c r="L105" s="39"/>
      <c r="M105" s="39"/>
      <c r="N105" s="128">
        <f t="shared" si="4"/>
        <v>2104545</v>
      </c>
      <c r="O105" s="4"/>
    </row>
    <row r="106" spans="3:15" ht="16.5" hidden="1">
      <c r="C106" s="38">
        <v>45591</v>
      </c>
      <c r="D106" s="130"/>
      <c r="E106" s="130">
        <v>185</v>
      </c>
      <c r="F106" s="4" t="s">
        <v>654</v>
      </c>
      <c r="G106" s="39" t="s">
        <v>90</v>
      </c>
      <c r="H106" s="39" t="s">
        <v>161</v>
      </c>
      <c r="I106" s="39"/>
      <c r="J106" s="39"/>
      <c r="K106" s="39"/>
      <c r="L106" s="39"/>
      <c r="M106" s="39"/>
      <c r="N106" s="128">
        <f t="shared" si="4"/>
        <v>2104730</v>
      </c>
      <c r="O106" s="4"/>
    </row>
    <row r="107" spans="3:15" ht="16.5" hidden="1">
      <c r="C107" s="38">
        <v>45595</v>
      </c>
      <c r="D107" s="130">
        <v>121410</v>
      </c>
      <c r="E107" s="130"/>
      <c r="F107" s="4" t="s">
        <v>743</v>
      </c>
      <c r="G107" s="39" t="s">
        <v>97</v>
      </c>
      <c r="H107" s="39" t="s">
        <v>74</v>
      </c>
      <c r="I107" s="39"/>
      <c r="J107" s="39"/>
      <c r="K107" s="39"/>
      <c r="L107" s="39"/>
      <c r="M107" s="39"/>
      <c r="N107" s="128">
        <f t="shared" si="4"/>
        <v>1983320</v>
      </c>
      <c r="O107" s="4"/>
    </row>
    <row r="108" spans="3:15" ht="16.5" hidden="1">
      <c r="C108" s="38">
        <v>45597</v>
      </c>
      <c r="D108" s="130"/>
      <c r="E108" s="130">
        <v>7413</v>
      </c>
      <c r="F108" s="4" t="s">
        <v>541</v>
      </c>
      <c r="G108" s="39" t="s">
        <v>90</v>
      </c>
      <c r="H108" s="39" t="s">
        <v>89</v>
      </c>
      <c r="I108" s="39" t="s">
        <v>76</v>
      </c>
      <c r="J108" s="39"/>
      <c r="K108" s="39">
        <v>2</v>
      </c>
      <c r="L108" s="39"/>
      <c r="M108" s="39"/>
      <c r="N108" s="128">
        <f t="shared" si="4"/>
        <v>1990733</v>
      </c>
      <c r="O108" s="4"/>
    </row>
    <row r="109" spans="3:15" ht="16.5" hidden="1">
      <c r="C109" s="38">
        <v>45598</v>
      </c>
      <c r="D109" s="130">
        <v>7000</v>
      </c>
      <c r="E109" s="130"/>
      <c r="F109" s="4" t="s">
        <v>742</v>
      </c>
      <c r="G109" s="39" t="s">
        <v>97</v>
      </c>
      <c r="H109" s="39" t="s">
        <v>74</v>
      </c>
      <c r="I109" s="39"/>
      <c r="J109" s="39"/>
      <c r="K109" s="39"/>
      <c r="L109" s="39"/>
      <c r="M109" s="39"/>
      <c r="N109" s="128">
        <f t="shared" si="4"/>
        <v>1983733</v>
      </c>
      <c r="O109" s="4"/>
    </row>
    <row r="110" spans="3:15" ht="16.5" hidden="1">
      <c r="C110" s="38">
        <v>45603</v>
      </c>
      <c r="D110" s="130">
        <v>1067000</v>
      </c>
      <c r="E110" s="130"/>
      <c r="F110" s="4" t="s">
        <v>741</v>
      </c>
      <c r="G110" s="39" t="s">
        <v>97</v>
      </c>
      <c r="H110" s="39" t="s">
        <v>75</v>
      </c>
      <c r="I110" s="39" t="s">
        <v>96</v>
      </c>
      <c r="J110" s="39">
        <v>860000</v>
      </c>
      <c r="K110" s="39"/>
      <c r="L110" s="39"/>
      <c r="M110" s="39"/>
      <c r="N110" s="128">
        <f t="shared" si="4"/>
        <v>916733</v>
      </c>
      <c r="O110" s="4"/>
    </row>
    <row r="111" spans="3:15" ht="16.5" hidden="1">
      <c r="C111" s="38">
        <v>45604</v>
      </c>
      <c r="D111" s="130"/>
      <c r="E111" s="130">
        <v>24106</v>
      </c>
      <c r="F111" s="4" t="s">
        <v>541</v>
      </c>
      <c r="G111" s="39" t="s">
        <v>90</v>
      </c>
      <c r="H111" s="39" t="s">
        <v>89</v>
      </c>
      <c r="I111" s="39" t="s">
        <v>76</v>
      </c>
      <c r="J111" s="39"/>
      <c r="K111" s="39">
        <v>3</v>
      </c>
      <c r="L111" s="39"/>
      <c r="M111" s="39"/>
      <c r="N111" s="128">
        <f t="shared" si="4"/>
        <v>940839</v>
      </c>
      <c r="O111" s="4"/>
    </row>
    <row r="112" spans="3:15" ht="16.5" hidden="1">
      <c r="C112" s="38">
        <v>45608</v>
      </c>
      <c r="D112" s="130">
        <v>12000</v>
      </c>
      <c r="E112" s="130"/>
      <c r="F112" s="4" t="s">
        <v>740</v>
      </c>
      <c r="G112" s="39" t="s">
        <v>97</v>
      </c>
      <c r="H112" s="39" t="s">
        <v>74</v>
      </c>
      <c r="I112" s="39"/>
      <c r="J112" s="39"/>
      <c r="K112" s="39"/>
      <c r="L112" s="39"/>
      <c r="M112" s="39"/>
      <c r="N112" s="128">
        <f t="shared" si="4"/>
        <v>928839</v>
      </c>
      <c r="O112" s="4"/>
    </row>
    <row r="113" spans="3:15" ht="16.5" hidden="1">
      <c r="C113" s="38">
        <v>45611</v>
      </c>
      <c r="D113" s="130">
        <v>2600</v>
      </c>
      <c r="E113" s="130"/>
      <c r="F113" s="4" t="s">
        <v>739</v>
      </c>
      <c r="G113" s="39" t="s">
        <v>97</v>
      </c>
      <c r="H113" s="39"/>
      <c r="I113" s="39"/>
      <c r="J113" s="39"/>
      <c r="K113" s="39"/>
      <c r="L113" s="39"/>
      <c r="M113" s="39"/>
      <c r="N113" s="128">
        <f t="shared" si="4"/>
        <v>926239</v>
      </c>
      <c r="O113" s="4"/>
    </row>
    <row r="114" spans="3:15" ht="16.5" hidden="1">
      <c r="C114" s="38">
        <v>45611</v>
      </c>
      <c r="D114" s="130"/>
      <c r="E114" s="130">
        <v>17655</v>
      </c>
      <c r="F114" s="4" t="s">
        <v>541</v>
      </c>
      <c r="G114" s="39" t="s">
        <v>90</v>
      </c>
      <c r="H114" s="39" t="s">
        <v>89</v>
      </c>
      <c r="I114" s="39" t="s">
        <v>76</v>
      </c>
      <c r="J114" s="39"/>
      <c r="K114" s="39">
        <v>2</v>
      </c>
      <c r="L114" s="39"/>
      <c r="M114" s="39"/>
      <c r="N114" s="128">
        <f t="shared" si="4"/>
        <v>943894</v>
      </c>
      <c r="O114" s="4"/>
    </row>
    <row r="115" spans="3:15" ht="16.5" hidden="1">
      <c r="C115" s="38">
        <v>45613</v>
      </c>
      <c r="D115" s="130">
        <v>3000</v>
      </c>
      <c r="E115" s="130"/>
      <c r="F115" s="4" t="s">
        <v>738</v>
      </c>
      <c r="G115" s="39" t="s">
        <v>102</v>
      </c>
      <c r="H115" s="39"/>
      <c r="I115" s="39"/>
      <c r="J115" s="39"/>
      <c r="K115" s="39"/>
      <c r="L115" s="39"/>
      <c r="M115" s="39"/>
      <c r="N115" s="128">
        <f t="shared" si="4"/>
        <v>940894</v>
      </c>
      <c r="O115" s="4"/>
    </row>
    <row r="116" spans="3:15" ht="16.5" hidden="1">
      <c r="C116" s="38">
        <v>45613</v>
      </c>
      <c r="D116" s="130">
        <v>35640</v>
      </c>
      <c r="E116" s="130"/>
      <c r="F116" s="4" t="s">
        <v>737</v>
      </c>
      <c r="G116" s="39" t="s">
        <v>97</v>
      </c>
      <c r="H116" s="39" t="s">
        <v>74</v>
      </c>
      <c r="I116" s="39"/>
      <c r="J116" s="39"/>
      <c r="K116" s="39"/>
      <c r="L116" s="39"/>
      <c r="M116" s="39"/>
      <c r="N116" s="128">
        <f t="shared" si="4"/>
        <v>905254</v>
      </c>
      <c r="O116" s="4"/>
    </row>
    <row r="117" spans="3:15" ht="16.5" hidden="1">
      <c r="C117" s="38">
        <v>45614</v>
      </c>
      <c r="D117" s="130">
        <v>42800</v>
      </c>
      <c r="E117" s="130"/>
      <c r="F117" s="4" t="s">
        <v>103</v>
      </c>
      <c r="G117" s="39" t="s">
        <v>102</v>
      </c>
      <c r="H117" s="39"/>
      <c r="I117" s="39"/>
      <c r="J117" s="39"/>
      <c r="K117" s="39"/>
      <c r="L117" s="39"/>
      <c r="M117" s="39"/>
      <c r="N117" s="128">
        <f t="shared" si="4"/>
        <v>862454</v>
      </c>
      <c r="O117" s="4"/>
    </row>
    <row r="118" spans="3:15" ht="16.5" hidden="1">
      <c r="C118" s="38">
        <v>45616</v>
      </c>
      <c r="D118" s="130">
        <v>13200</v>
      </c>
      <c r="E118" s="130"/>
      <c r="F118" s="4" t="s">
        <v>109</v>
      </c>
      <c r="G118" s="39" t="s">
        <v>97</v>
      </c>
      <c r="H118" s="39"/>
      <c r="I118" s="39"/>
      <c r="J118" s="39"/>
      <c r="K118" s="39"/>
      <c r="L118" s="39"/>
      <c r="M118" s="39"/>
      <c r="N118" s="128">
        <f t="shared" si="4"/>
        <v>849254</v>
      </c>
      <c r="O118" s="4"/>
    </row>
    <row r="119" spans="3:15" ht="16.5" hidden="1">
      <c r="C119" s="38">
        <v>45618</v>
      </c>
      <c r="D119" s="130"/>
      <c r="E119" s="130">
        <v>11770</v>
      </c>
      <c r="F119" s="4" t="s">
        <v>541</v>
      </c>
      <c r="G119" s="39" t="s">
        <v>90</v>
      </c>
      <c r="H119" s="39" t="s">
        <v>89</v>
      </c>
      <c r="I119" s="39" t="s">
        <v>76</v>
      </c>
      <c r="J119" s="39"/>
      <c r="K119" s="39">
        <v>2</v>
      </c>
      <c r="L119" s="39"/>
      <c r="M119" s="39"/>
      <c r="N119" s="128">
        <f t="shared" si="4"/>
        <v>861024</v>
      </c>
      <c r="O119" s="4"/>
    </row>
    <row r="120" spans="3:15" ht="16.5" hidden="1">
      <c r="C120" s="38">
        <v>45619</v>
      </c>
      <c r="D120" s="130"/>
      <c r="E120" s="130">
        <v>96</v>
      </c>
      <c r="F120" s="4" t="s">
        <v>654</v>
      </c>
      <c r="G120" s="39" t="s">
        <v>90</v>
      </c>
      <c r="H120" s="39" t="s">
        <v>161</v>
      </c>
      <c r="I120" s="39"/>
      <c r="J120" s="39"/>
      <c r="K120" s="39"/>
      <c r="L120" s="39"/>
      <c r="M120" s="39"/>
      <c r="N120" s="128">
        <f t="shared" si="4"/>
        <v>861120</v>
      </c>
      <c r="O120" s="4"/>
    </row>
    <row r="121" spans="3:15" ht="16.5" hidden="1">
      <c r="C121" s="38">
        <v>45620</v>
      </c>
      <c r="D121" s="130">
        <v>110000</v>
      </c>
      <c r="E121" s="130"/>
      <c r="F121" s="4" t="s">
        <v>736</v>
      </c>
      <c r="G121" s="39" t="s">
        <v>97</v>
      </c>
      <c r="H121" s="39" t="s">
        <v>76</v>
      </c>
      <c r="I121" s="39"/>
      <c r="J121" s="39"/>
      <c r="K121" s="39"/>
      <c r="L121" s="39"/>
      <c r="M121" s="39"/>
      <c r="N121" s="128">
        <f t="shared" si="4"/>
        <v>751120</v>
      </c>
      <c r="O121" s="4"/>
    </row>
    <row r="122" spans="3:15" ht="16.5" hidden="1">
      <c r="C122" s="38">
        <v>45620</v>
      </c>
      <c r="D122" s="130">
        <v>12800</v>
      </c>
      <c r="E122" s="130"/>
      <c r="F122" s="4" t="s">
        <v>735</v>
      </c>
      <c r="G122" s="39" t="s">
        <v>97</v>
      </c>
      <c r="H122" s="39" t="s">
        <v>76</v>
      </c>
      <c r="I122" s="39"/>
      <c r="J122" s="39"/>
      <c r="K122" s="39"/>
      <c r="L122" s="39"/>
      <c r="M122" s="39"/>
      <c r="N122" s="128">
        <f t="shared" si="4"/>
        <v>738320</v>
      </c>
      <c r="O122" s="4"/>
    </row>
    <row r="123" spans="3:15" ht="16.5" hidden="1">
      <c r="C123" s="38">
        <v>45620</v>
      </c>
      <c r="D123" s="130">
        <v>12500</v>
      </c>
      <c r="E123" s="130"/>
      <c r="F123" s="4" t="s">
        <v>734</v>
      </c>
      <c r="G123" s="39" t="s">
        <v>102</v>
      </c>
      <c r="H123" s="39"/>
      <c r="I123" s="39"/>
      <c r="J123" s="39"/>
      <c r="K123" s="39"/>
      <c r="L123" s="39"/>
      <c r="M123" s="39"/>
      <c r="N123" s="128">
        <f t="shared" si="4"/>
        <v>725820</v>
      </c>
      <c r="O123" s="4"/>
    </row>
    <row r="124" spans="3:15" ht="16.5" hidden="1">
      <c r="C124" s="38">
        <v>45628</v>
      </c>
      <c r="D124" s="130"/>
      <c r="E124" s="130">
        <v>22941</v>
      </c>
      <c r="F124" s="4" t="s">
        <v>541</v>
      </c>
      <c r="G124" s="39" t="s">
        <v>90</v>
      </c>
      <c r="H124" s="39" t="s">
        <v>89</v>
      </c>
      <c r="I124" s="39" t="s">
        <v>76</v>
      </c>
      <c r="J124" s="39"/>
      <c r="K124" s="39">
        <v>8</v>
      </c>
      <c r="L124" s="39"/>
      <c r="M124" s="39"/>
      <c r="N124" s="128">
        <f t="shared" si="4"/>
        <v>748761</v>
      </c>
      <c r="O124" s="4"/>
    </row>
    <row r="125" spans="3:15" ht="16.5" hidden="1">
      <c r="C125" s="38">
        <v>45632</v>
      </c>
      <c r="D125" s="130"/>
      <c r="E125" s="130">
        <v>419894</v>
      </c>
      <c r="F125" s="4" t="s">
        <v>541</v>
      </c>
      <c r="G125" s="39" t="s">
        <v>90</v>
      </c>
      <c r="H125" s="39" t="s">
        <v>89</v>
      </c>
      <c r="I125" s="39" t="s">
        <v>75</v>
      </c>
      <c r="J125" s="39"/>
      <c r="K125" s="39">
        <v>16</v>
      </c>
      <c r="L125" s="39"/>
      <c r="M125" s="39"/>
      <c r="N125" s="128">
        <f t="shared" si="4"/>
        <v>1168655</v>
      </c>
      <c r="O125" s="4"/>
    </row>
    <row r="126" spans="3:15" ht="16.5" hidden="1">
      <c r="C126" s="38">
        <v>45639</v>
      </c>
      <c r="D126" s="130"/>
      <c r="E126" s="130">
        <v>76558</v>
      </c>
      <c r="F126" s="4" t="s">
        <v>541</v>
      </c>
      <c r="G126" s="39" t="s">
        <v>90</v>
      </c>
      <c r="H126" s="39" t="s">
        <v>89</v>
      </c>
      <c r="I126" s="39" t="s">
        <v>75</v>
      </c>
      <c r="J126" s="39"/>
      <c r="K126" s="39">
        <v>3</v>
      </c>
      <c r="L126" s="39"/>
      <c r="M126" s="39"/>
      <c r="N126" s="128">
        <f t="shared" si="4"/>
        <v>1245213</v>
      </c>
      <c r="O126" s="4"/>
    </row>
    <row r="127" spans="3:15" ht="16.5" hidden="1">
      <c r="C127" s="38">
        <v>45645</v>
      </c>
      <c r="D127" s="130">
        <v>2700</v>
      </c>
      <c r="E127" s="130"/>
      <c r="F127" s="4" t="s">
        <v>733</v>
      </c>
      <c r="G127" s="39" t="s">
        <v>97</v>
      </c>
      <c r="H127" s="39" t="s">
        <v>74</v>
      </c>
      <c r="I127" s="39"/>
      <c r="J127" s="39"/>
      <c r="K127" s="39"/>
      <c r="L127" s="39"/>
      <c r="M127" s="39"/>
      <c r="N127" s="128">
        <f t="shared" si="4"/>
        <v>1242513</v>
      </c>
      <c r="O127" s="4"/>
    </row>
    <row r="128" spans="3:15" ht="16.5" hidden="1">
      <c r="C128" s="38">
        <v>45645</v>
      </c>
      <c r="D128" s="130">
        <v>19700</v>
      </c>
      <c r="E128" s="130"/>
      <c r="F128" s="4" t="s">
        <v>732</v>
      </c>
      <c r="G128" s="39" t="s">
        <v>97</v>
      </c>
      <c r="H128" s="39" t="s">
        <v>74</v>
      </c>
      <c r="I128" s="39"/>
      <c r="J128" s="39"/>
      <c r="K128" s="39"/>
      <c r="L128" s="39"/>
      <c r="M128" s="39"/>
      <c r="N128" s="128">
        <f t="shared" si="4"/>
        <v>1222813</v>
      </c>
      <c r="O128" s="4"/>
    </row>
    <row r="129" spans="3:15" ht="16.5" hidden="1">
      <c r="C129" s="38">
        <v>45645</v>
      </c>
      <c r="D129" s="130">
        <v>438000</v>
      </c>
      <c r="E129" s="130"/>
      <c r="F129" s="4" t="s">
        <v>731</v>
      </c>
      <c r="G129" s="39" t="s">
        <v>97</v>
      </c>
      <c r="H129" s="39" t="s">
        <v>74</v>
      </c>
      <c r="I129" s="39" t="s">
        <v>96</v>
      </c>
      <c r="J129" s="39">
        <v>438000</v>
      </c>
      <c r="K129" s="39"/>
      <c r="L129" s="39"/>
      <c r="M129" s="39"/>
      <c r="N129" s="128">
        <f t="shared" si="4"/>
        <v>784813</v>
      </c>
      <c r="O129" s="4"/>
    </row>
    <row r="130" spans="3:15" ht="16.5" hidden="1">
      <c r="C130" s="38">
        <v>45645</v>
      </c>
      <c r="D130" s="130">
        <v>79000</v>
      </c>
      <c r="E130" s="130">
        <v>0</v>
      </c>
      <c r="F130" s="4" t="s">
        <v>730</v>
      </c>
      <c r="G130" s="39" t="s">
        <v>102</v>
      </c>
      <c r="H130" s="39"/>
      <c r="I130" s="39"/>
      <c r="J130" s="39"/>
      <c r="K130" s="39"/>
      <c r="L130" s="39"/>
      <c r="M130" s="39"/>
      <c r="N130" s="128">
        <f t="shared" si="4"/>
        <v>705813</v>
      </c>
      <c r="O130" s="4"/>
    </row>
    <row r="131" spans="3:15" ht="16.5" hidden="1">
      <c r="C131" s="38">
        <v>45646</v>
      </c>
      <c r="D131" s="130">
        <v>0</v>
      </c>
      <c r="E131" s="130">
        <v>38096</v>
      </c>
      <c r="F131" s="4" t="s">
        <v>541</v>
      </c>
      <c r="G131" s="39" t="s">
        <v>90</v>
      </c>
      <c r="H131" s="39" t="s">
        <v>89</v>
      </c>
      <c r="I131" s="39" t="s">
        <v>75</v>
      </c>
      <c r="J131" s="39" t="s">
        <v>76</v>
      </c>
      <c r="K131" s="39">
        <v>1</v>
      </c>
      <c r="L131" s="39">
        <v>1</v>
      </c>
      <c r="M131" s="39" t="s">
        <v>729</v>
      </c>
      <c r="N131" s="128">
        <f t="shared" si="4"/>
        <v>743909</v>
      </c>
      <c r="O131" s="4"/>
    </row>
    <row r="132" spans="3:15" ht="16.5" hidden="1">
      <c r="C132" s="38">
        <v>45649</v>
      </c>
      <c r="D132" s="130"/>
      <c r="E132" s="130">
        <v>1850000</v>
      </c>
      <c r="F132" s="4" t="s">
        <v>728</v>
      </c>
      <c r="G132" s="39" t="s">
        <v>90</v>
      </c>
      <c r="H132" s="39" t="s">
        <v>111</v>
      </c>
      <c r="I132" s="39"/>
      <c r="J132" s="39"/>
      <c r="K132" s="39"/>
      <c r="L132" s="39"/>
      <c r="M132" s="39"/>
      <c r="N132" s="128">
        <f t="shared" si="4"/>
        <v>2593909</v>
      </c>
      <c r="O132" s="42" t="s">
        <v>727</v>
      </c>
    </row>
    <row r="133" spans="3:15" ht="16.5" hidden="1">
      <c r="C133" s="38">
        <v>45649</v>
      </c>
      <c r="D133" s="130">
        <v>21000</v>
      </c>
      <c r="E133" s="130"/>
      <c r="F133" s="4" t="s">
        <v>726</v>
      </c>
      <c r="G133" s="39" t="s">
        <v>102</v>
      </c>
      <c r="H133" s="39"/>
      <c r="I133" s="39"/>
      <c r="J133" s="39"/>
      <c r="K133" s="39"/>
      <c r="L133" s="39"/>
      <c r="M133" s="39"/>
      <c r="N133" s="128">
        <f t="shared" si="4"/>
        <v>2572909</v>
      </c>
      <c r="O133" s="4"/>
    </row>
    <row r="134" spans="3:15" ht="16.5" hidden="1">
      <c r="C134" s="38">
        <v>45649</v>
      </c>
      <c r="D134" s="130">
        <v>277200</v>
      </c>
      <c r="E134" s="130"/>
      <c r="F134" s="4" t="s">
        <v>725</v>
      </c>
      <c r="G134" s="39" t="s">
        <v>113</v>
      </c>
      <c r="H134" s="39"/>
      <c r="I134" s="39"/>
      <c r="J134" s="39"/>
      <c r="K134" s="39"/>
      <c r="L134" s="39"/>
      <c r="M134" s="39"/>
      <c r="N134" s="128">
        <f t="shared" si="4"/>
        <v>2295709</v>
      </c>
      <c r="O134" s="4"/>
    </row>
    <row r="135" spans="3:15" ht="16.5" hidden="1">
      <c r="C135" s="38">
        <v>45649</v>
      </c>
      <c r="D135" s="130"/>
      <c r="E135" s="130">
        <v>1400000</v>
      </c>
      <c r="F135" s="4" t="s">
        <v>724</v>
      </c>
      <c r="G135" s="39" t="s">
        <v>90</v>
      </c>
      <c r="H135" s="39" t="s">
        <v>111</v>
      </c>
      <c r="I135" s="39"/>
      <c r="J135" s="39"/>
      <c r="K135" s="39"/>
      <c r="L135" s="39"/>
      <c r="M135" s="39"/>
      <c r="N135" s="128">
        <f t="shared" si="4"/>
        <v>3695709</v>
      </c>
      <c r="O135" s="4"/>
    </row>
    <row r="136" spans="3:15" ht="16.5" hidden="1">
      <c r="C136" s="38">
        <v>45649</v>
      </c>
      <c r="D136" s="130">
        <v>3150000</v>
      </c>
      <c r="E136" s="130"/>
      <c r="F136" s="4" t="s">
        <v>723</v>
      </c>
      <c r="G136" s="39" t="s">
        <v>113</v>
      </c>
      <c r="H136" s="39"/>
      <c r="I136" s="39"/>
      <c r="J136" s="39"/>
      <c r="K136" s="39"/>
      <c r="L136" s="39"/>
      <c r="M136" s="39"/>
      <c r="N136" s="128">
        <f t="shared" si="4"/>
        <v>545709</v>
      </c>
      <c r="O136" s="4"/>
    </row>
    <row r="137" spans="3:15" ht="16.5" hidden="1">
      <c r="C137" s="38">
        <v>45650</v>
      </c>
      <c r="D137" s="130"/>
      <c r="E137" s="130">
        <v>138600</v>
      </c>
      <c r="F137" s="4" t="s">
        <v>722</v>
      </c>
      <c r="G137" s="39" t="s">
        <v>113</v>
      </c>
      <c r="H137" s="39"/>
      <c r="I137" s="39"/>
      <c r="J137" s="39"/>
      <c r="K137" s="39"/>
      <c r="L137" s="39"/>
      <c r="M137" s="39"/>
      <c r="N137" s="128">
        <f t="shared" si="4"/>
        <v>684309</v>
      </c>
      <c r="O137" s="4"/>
    </row>
    <row r="138" spans="3:15" ht="16.5" hidden="1">
      <c r="C138" s="38">
        <v>45650</v>
      </c>
      <c r="D138" s="130">
        <v>9000</v>
      </c>
      <c r="E138" s="130"/>
      <c r="F138" s="4" t="s">
        <v>721</v>
      </c>
      <c r="G138" s="39" t="s">
        <v>97</v>
      </c>
      <c r="H138" s="39" t="s">
        <v>79</v>
      </c>
      <c r="I138" s="39"/>
      <c r="J138" s="39"/>
      <c r="K138" s="39"/>
      <c r="L138" s="39"/>
      <c r="M138" s="39"/>
      <c r="N138" s="128">
        <f t="shared" si="4"/>
        <v>675309</v>
      </c>
      <c r="O138" s="4"/>
    </row>
    <row r="139" spans="3:15" ht="16.5" hidden="1">
      <c r="C139" s="38">
        <v>45650</v>
      </c>
      <c r="D139" s="130"/>
      <c r="E139" s="130">
        <v>4479</v>
      </c>
      <c r="F139" s="4" t="s">
        <v>541</v>
      </c>
      <c r="G139" s="39" t="s">
        <v>90</v>
      </c>
      <c r="H139" s="39" t="s">
        <v>89</v>
      </c>
      <c r="I139" s="39"/>
      <c r="J139" s="39"/>
      <c r="K139" s="39"/>
      <c r="L139" s="39"/>
      <c r="M139" s="39"/>
      <c r="N139" s="128">
        <f t="shared" si="4"/>
        <v>679788</v>
      </c>
      <c r="O139" s="4"/>
    </row>
    <row r="140" spans="3:15" ht="16.5" hidden="1">
      <c r="C140" s="38">
        <v>45651</v>
      </c>
      <c r="D140" s="130">
        <v>11630</v>
      </c>
      <c r="E140" s="130"/>
      <c r="F140" s="4" t="s">
        <v>720</v>
      </c>
      <c r="G140" s="39" t="s">
        <v>97</v>
      </c>
      <c r="H140" s="39" t="s">
        <v>79</v>
      </c>
      <c r="I140" s="39"/>
      <c r="J140" s="39"/>
      <c r="K140" s="39"/>
      <c r="L140" s="39"/>
      <c r="M140" s="39"/>
      <c r="N140" s="128">
        <f t="shared" si="4"/>
        <v>668158</v>
      </c>
      <c r="O140" s="4"/>
    </row>
    <row r="141" spans="3:15" ht="16.5" hidden="1">
      <c r="C141" s="38">
        <v>45654</v>
      </c>
      <c r="D141" s="130"/>
      <c r="E141" s="130">
        <v>76</v>
      </c>
      <c r="F141" s="4" t="s">
        <v>195</v>
      </c>
      <c r="G141" s="39" t="s">
        <v>90</v>
      </c>
      <c r="H141" s="39" t="s">
        <v>161</v>
      </c>
      <c r="I141" s="39"/>
      <c r="J141" s="39"/>
      <c r="K141" s="39"/>
      <c r="L141" s="39"/>
      <c r="M141" s="39"/>
      <c r="N141" s="128">
        <f t="shared" si="4"/>
        <v>668234</v>
      </c>
      <c r="O141" s="4"/>
    </row>
    <row r="142" spans="3:15" ht="16.5" hidden="1">
      <c r="C142" s="38">
        <v>45656</v>
      </c>
      <c r="D142" s="130"/>
      <c r="E142" s="130">
        <v>2631</v>
      </c>
      <c r="F142" s="4" t="s">
        <v>541</v>
      </c>
      <c r="G142" s="39" t="s">
        <v>90</v>
      </c>
      <c r="H142" s="39" t="s">
        <v>89</v>
      </c>
      <c r="I142" s="39"/>
      <c r="J142" s="39"/>
      <c r="K142" s="39"/>
      <c r="L142" s="39"/>
      <c r="M142" s="39"/>
      <c r="N142" s="128">
        <f t="shared" si="4"/>
        <v>670865</v>
      </c>
      <c r="O142" s="4"/>
    </row>
    <row r="143" spans="3:15" ht="16.5" hidden="1">
      <c r="C143" s="38">
        <v>45659</v>
      </c>
      <c r="D143" s="130"/>
      <c r="E143" s="130">
        <v>229094</v>
      </c>
      <c r="F143" s="4" t="s">
        <v>541</v>
      </c>
      <c r="G143" s="39" t="s">
        <v>90</v>
      </c>
      <c r="H143" s="39" t="s">
        <v>89</v>
      </c>
      <c r="I143" s="39"/>
      <c r="J143" s="39"/>
      <c r="K143" s="39"/>
      <c r="L143" s="39"/>
      <c r="M143" s="39"/>
      <c r="N143" s="128">
        <f t="shared" si="4"/>
        <v>899959</v>
      </c>
      <c r="O143" s="4"/>
    </row>
    <row r="144" spans="3:15" ht="16.5" hidden="1">
      <c r="C144" s="38">
        <v>45659</v>
      </c>
      <c r="D144" s="130">
        <v>80000</v>
      </c>
      <c r="E144" s="130"/>
      <c r="F144" s="4" t="s">
        <v>719</v>
      </c>
      <c r="G144" s="39" t="s">
        <v>102</v>
      </c>
      <c r="H144" s="39"/>
      <c r="I144" s="39"/>
      <c r="J144" s="39"/>
      <c r="K144" s="39"/>
      <c r="L144" s="39"/>
      <c r="M144" s="39"/>
      <c r="N144" s="128">
        <f t="shared" si="4"/>
        <v>819959</v>
      </c>
      <c r="O144" s="4"/>
    </row>
    <row r="145" spans="3:15" ht="16.5" hidden="1">
      <c r="C145" s="38">
        <v>45659</v>
      </c>
      <c r="D145" s="130">
        <v>31560</v>
      </c>
      <c r="E145" s="130"/>
      <c r="F145" s="4" t="s">
        <v>718</v>
      </c>
      <c r="G145" s="39" t="s">
        <v>97</v>
      </c>
      <c r="H145" s="39" t="s">
        <v>79</v>
      </c>
      <c r="I145" s="39"/>
      <c r="J145" s="39"/>
      <c r="K145" s="39"/>
      <c r="L145" s="39"/>
      <c r="M145" s="39"/>
      <c r="N145" s="128">
        <f t="shared" si="4"/>
        <v>788399</v>
      </c>
      <c r="O145" s="4"/>
    </row>
    <row r="146" spans="3:15" ht="16.5" hidden="1">
      <c r="C146" s="38">
        <v>45659</v>
      </c>
      <c r="D146" s="130">
        <v>68000</v>
      </c>
      <c r="E146" s="130"/>
      <c r="F146" s="4" t="s">
        <v>699</v>
      </c>
      <c r="G146" s="39" t="s">
        <v>97</v>
      </c>
      <c r="H146" s="39" t="s">
        <v>74</v>
      </c>
      <c r="I146" s="39" t="s">
        <v>96</v>
      </c>
      <c r="J146" s="39">
        <v>68000</v>
      </c>
      <c r="K146" s="39"/>
      <c r="L146" s="39"/>
      <c r="M146" s="39"/>
      <c r="N146" s="128">
        <f t="shared" si="4"/>
        <v>720399</v>
      </c>
      <c r="O146" s="4"/>
    </row>
    <row r="147" spans="3:15" ht="16.5" hidden="1">
      <c r="C147" s="38">
        <v>45663</v>
      </c>
      <c r="D147" s="130">
        <v>9600</v>
      </c>
      <c r="E147" s="130"/>
      <c r="F147" s="4" t="s">
        <v>717</v>
      </c>
      <c r="G147" s="39" t="s">
        <v>97</v>
      </c>
      <c r="H147" s="39" t="s">
        <v>74</v>
      </c>
      <c r="I147" s="39"/>
      <c r="J147" s="39"/>
      <c r="K147" s="39"/>
      <c r="L147" s="39"/>
      <c r="M147" s="39"/>
      <c r="N147" s="128">
        <f t="shared" si="4"/>
        <v>710799</v>
      </c>
      <c r="O147" s="4"/>
    </row>
    <row r="148" spans="3:15" ht="16.5" hidden="1">
      <c r="C148" s="38">
        <v>45663</v>
      </c>
      <c r="D148" s="130">
        <v>11500</v>
      </c>
      <c r="E148" s="130"/>
      <c r="F148" s="4" t="s">
        <v>716</v>
      </c>
      <c r="G148" s="39" t="s">
        <v>102</v>
      </c>
      <c r="H148" s="39"/>
      <c r="I148" s="39"/>
      <c r="J148" s="39"/>
      <c r="K148" s="39"/>
      <c r="L148" s="39"/>
      <c r="M148" s="39"/>
      <c r="N148" s="128">
        <f t="shared" si="4"/>
        <v>699299</v>
      </c>
      <c r="O148" s="4"/>
    </row>
    <row r="149" spans="3:15" ht="16.5" hidden="1">
      <c r="C149" s="38">
        <v>45663</v>
      </c>
      <c r="D149" s="130">
        <v>30000</v>
      </c>
      <c r="E149" s="130"/>
      <c r="F149" s="4" t="s">
        <v>103</v>
      </c>
      <c r="G149" s="39" t="s">
        <v>102</v>
      </c>
      <c r="H149" s="39"/>
      <c r="I149" s="39"/>
      <c r="J149" s="39"/>
      <c r="K149" s="39"/>
      <c r="L149" s="39"/>
      <c r="M149" s="39"/>
      <c r="N149" s="128">
        <f t="shared" si="4"/>
        <v>669299</v>
      </c>
      <c r="O149" s="4"/>
    </row>
    <row r="150" spans="3:15" ht="16.5" hidden="1">
      <c r="C150" s="38">
        <v>45664</v>
      </c>
      <c r="D150" s="130">
        <v>75000</v>
      </c>
      <c r="E150" s="130"/>
      <c r="F150" s="4" t="s">
        <v>715</v>
      </c>
      <c r="G150" s="39" t="s">
        <v>102</v>
      </c>
      <c r="H150" s="39"/>
      <c r="I150" s="39"/>
      <c r="J150" s="39"/>
      <c r="K150" s="39"/>
      <c r="L150" s="39"/>
      <c r="M150" s="39"/>
      <c r="N150" s="128">
        <f t="shared" si="4"/>
        <v>594299</v>
      </c>
      <c r="O150" s="4"/>
    </row>
    <row r="151" spans="3:15" ht="16.5" hidden="1">
      <c r="C151" s="38">
        <v>45664</v>
      </c>
      <c r="D151" s="130">
        <v>40000</v>
      </c>
      <c r="E151" s="130"/>
      <c r="F151" s="4" t="s">
        <v>714</v>
      </c>
      <c r="G151" s="39" t="s">
        <v>102</v>
      </c>
      <c r="H151" s="39"/>
      <c r="I151" s="39"/>
      <c r="J151" s="39"/>
      <c r="K151" s="39"/>
      <c r="L151" s="39"/>
      <c r="M151" s="39"/>
      <c r="N151" s="128">
        <f t="shared" si="4"/>
        <v>554299</v>
      </c>
      <c r="O151" s="4"/>
    </row>
    <row r="152" spans="3:15" ht="16.5" hidden="1">
      <c r="C152" s="38">
        <v>45665</v>
      </c>
      <c r="D152" s="130">
        <v>28968</v>
      </c>
      <c r="E152" s="130"/>
      <c r="F152" s="4" t="s">
        <v>713</v>
      </c>
      <c r="G152" s="39" t="s">
        <v>97</v>
      </c>
      <c r="H152" s="39" t="s">
        <v>79</v>
      </c>
      <c r="I152" s="39"/>
      <c r="J152" s="39"/>
      <c r="K152" s="39"/>
      <c r="L152" s="39"/>
      <c r="M152" s="39"/>
      <c r="N152" s="128">
        <f t="shared" si="4"/>
        <v>525331</v>
      </c>
      <c r="O152" s="4"/>
    </row>
    <row r="153" spans="3:15" ht="16.5" hidden="1">
      <c r="C153" s="38">
        <v>45665</v>
      </c>
      <c r="D153" s="130">
        <v>14200</v>
      </c>
      <c r="E153" s="130"/>
      <c r="F153" s="4" t="s">
        <v>712</v>
      </c>
      <c r="G153" s="39" t="s">
        <v>97</v>
      </c>
      <c r="H153" s="39" t="s">
        <v>80</v>
      </c>
      <c r="I153" s="39"/>
      <c r="J153" s="39"/>
      <c r="K153" s="39"/>
      <c r="L153" s="39"/>
      <c r="M153" s="39"/>
      <c r="N153" s="128">
        <f t="shared" si="4"/>
        <v>511131</v>
      </c>
      <c r="O153" s="4"/>
    </row>
    <row r="154" spans="3:15" ht="16.5" hidden="1">
      <c r="C154" s="38">
        <v>45665</v>
      </c>
      <c r="D154" s="130">
        <v>26400</v>
      </c>
      <c r="E154" s="130"/>
      <c r="F154" s="4" t="s">
        <v>711</v>
      </c>
      <c r="G154" s="39" t="s">
        <v>97</v>
      </c>
      <c r="H154" s="39" t="s">
        <v>80</v>
      </c>
      <c r="I154" s="39"/>
      <c r="J154" s="39"/>
      <c r="K154" s="39"/>
      <c r="L154" s="39"/>
      <c r="M154" s="39"/>
      <c r="N154" s="128">
        <f t="shared" si="4"/>
        <v>484731</v>
      </c>
      <c r="O154" s="4"/>
    </row>
    <row r="155" spans="3:15" ht="16.5" hidden="1">
      <c r="C155" s="38">
        <v>45665</v>
      </c>
      <c r="D155" s="130">
        <v>46400</v>
      </c>
      <c r="E155" s="130"/>
      <c r="F155" s="4" t="s">
        <v>710</v>
      </c>
      <c r="G155" s="39" t="s">
        <v>102</v>
      </c>
      <c r="H155" s="39"/>
      <c r="I155" s="39"/>
      <c r="J155" s="39"/>
      <c r="K155" s="39"/>
      <c r="L155" s="39"/>
      <c r="M155" s="39"/>
      <c r="N155" s="128">
        <f t="shared" si="4"/>
        <v>438331</v>
      </c>
      <c r="O155" s="4"/>
    </row>
    <row r="156" spans="3:15" ht="16.5" hidden="1">
      <c r="C156" s="38">
        <v>45665</v>
      </c>
      <c r="D156" s="130"/>
      <c r="E156" s="130">
        <v>40000</v>
      </c>
      <c r="F156" s="4" t="s">
        <v>709</v>
      </c>
      <c r="G156" s="39" t="s">
        <v>90</v>
      </c>
      <c r="H156" s="39" t="s">
        <v>161</v>
      </c>
      <c r="I156" s="39"/>
      <c r="J156" s="39"/>
      <c r="K156" s="39"/>
      <c r="L156" s="39"/>
      <c r="M156" s="39"/>
      <c r="N156" s="128">
        <f t="shared" si="4"/>
        <v>478331</v>
      </c>
      <c r="O156" s="4"/>
    </row>
    <row r="157" spans="3:15" ht="16.5" hidden="1">
      <c r="C157" s="38">
        <v>45665</v>
      </c>
      <c r="D157" s="130"/>
      <c r="E157" s="130">
        <v>46400</v>
      </c>
      <c r="F157" s="4" t="s">
        <v>708</v>
      </c>
      <c r="G157" s="39" t="s">
        <v>90</v>
      </c>
      <c r="H157" s="39" t="s">
        <v>161</v>
      </c>
      <c r="I157" s="39"/>
      <c r="J157" s="39"/>
      <c r="K157" s="39"/>
      <c r="L157" s="39"/>
      <c r="M157" s="39"/>
      <c r="N157" s="128">
        <f t="shared" si="4"/>
        <v>524731</v>
      </c>
      <c r="O157" s="4"/>
    </row>
    <row r="158" spans="3:15" ht="16.5" hidden="1">
      <c r="C158" s="38">
        <v>45665</v>
      </c>
      <c r="D158" s="130">
        <v>9600</v>
      </c>
      <c r="E158" s="130"/>
      <c r="F158" s="4" t="s">
        <v>662</v>
      </c>
      <c r="G158" s="39" t="s">
        <v>97</v>
      </c>
      <c r="H158" s="39" t="s">
        <v>79</v>
      </c>
      <c r="I158" s="39"/>
      <c r="J158" s="39"/>
      <c r="K158" s="39"/>
      <c r="L158" s="39"/>
      <c r="M158" s="39"/>
      <c r="N158" s="128">
        <f t="shared" si="4"/>
        <v>515131</v>
      </c>
      <c r="O158" s="4"/>
    </row>
    <row r="159" spans="3:15" ht="16.5" hidden="1">
      <c r="C159" s="38">
        <v>45665</v>
      </c>
      <c r="D159" s="130">
        <v>1479</v>
      </c>
      <c r="E159" s="130"/>
      <c r="F159" s="4" t="s">
        <v>707</v>
      </c>
      <c r="G159" s="39" t="s">
        <v>97</v>
      </c>
      <c r="H159" s="39" t="s">
        <v>706</v>
      </c>
      <c r="I159" s="39"/>
      <c r="J159" s="39"/>
      <c r="K159" s="39"/>
      <c r="L159" s="39"/>
      <c r="M159" s="39"/>
      <c r="N159" s="128">
        <f t="shared" si="4"/>
        <v>513652</v>
      </c>
      <c r="O159" s="4"/>
    </row>
    <row r="160" spans="3:15" ht="16.5" hidden="1">
      <c r="C160" s="38">
        <v>45665</v>
      </c>
      <c r="D160" s="130">
        <v>32000</v>
      </c>
      <c r="E160" s="130"/>
      <c r="F160" s="4" t="s">
        <v>705</v>
      </c>
      <c r="G160" s="39" t="s">
        <v>97</v>
      </c>
      <c r="H160" s="39" t="s">
        <v>79</v>
      </c>
      <c r="I160" s="39"/>
      <c r="J160" s="39"/>
      <c r="K160" s="39"/>
      <c r="L160" s="39"/>
      <c r="M160" s="39"/>
      <c r="N160" s="128">
        <f t="shared" si="4"/>
        <v>481652</v>
      </c>
      <c r="O160" s="4"/>
    </row>
    <row r="161" spans="3:15" ht="16.5" hidden="1">
      <c r="C161" s="38">
        <v>45665</v>
      </c>
      <c r="D161" s="130">
        <v>83980</v>
      </c>
      <c r="E161" s="130"/>
      <c r="F161" s="4" t="s">
        <v>704</v>
      </c>
      <c r="G161" s="39" t="s">
        <v>102</v>
      </c>
      <c r="H161" s="39"/>
      <c r="I161" s="39"/>
      <c r="J161" s="39"/>
      <c r="K161" s="39"/>
      <c r="L161" s="39"/>
      <c r="M161" s="39"/>
      <c r="N161" s="128">
        <f t="shared" si="4"/>
        <v>397672</v>
      </c>
      <c r="O161" s="4"/>
    </row>
    <row r="162" spans="3:15" ht="16.5" hidden="1">
      <c r="C162" s="38">
        <v>45665</v>
      </c>
      <c r="D162" s="130"/>
      <c r="E162" s="130">
        <v>20000</v>
      </c>
      <c r="F162" s="4" t="s">
        <v>703</v>
      </c>
      <c r="G162" s="39" t="s">
        <v>90</v>
      </c>
      <c r="H162" s="39" t="s">
        <v>161</v>
      </c>
      <c r="I162" s="39"/>
      <c r="J162" s="39"/>
      <c r="K162" s="39"/>
      <c r="L162" s="39"/>
      <c r="M162" s="39"/>
      <c r="N162" s="128">
        <f t="shared" si="4"/>
        <v>417672</v>
      </c>
      <c r="O162" s="4"/>
    </row>
    <row r="163" spans="3:15" ht="16.5" hidden="1">
      <c r="C163" s="38">
        <v>45667</v>
      </c>
      <c r="D163" s="130">
        <v>10400</v>
      </c>
      <c r="E163" s="130"/>
      <c r="F163" s="4" t="s">
        <v>702</v>
      </c>
      <c r="G163" s="39" t="s">
        <v>97</v>
      </c>
      <c r="H163" s="39" t="s">
        <v>79</v>
      </c>
      <c r="I163" s="39"/>
      <c r="J163" s="39"/>
      <c r="K163" s="39"/>
      <c r="L163" s="39"/>
      <c r="M163" s="39"/>
      <c r="N163" s="128">
        <f t="shared" si="4"/>
        <v>407272</v>
      </c>
      <c r="O163" s="4"/>
    </row>
    <row r="164" spans="3:15" ht="16.5" hidden="1">
      <c r="C164" s="38">
        <v>45669</v>
      </c>
      <c r="D164" s="130">
        <v>5300</v>
      </c>
      <c r="E164" s="130"/>
      <c r="F164" s="4" t="s">
        <v>701</v>
      </c>
      <c r="G164" s="39" t="s">
        <v>97</v>
      </c>
      <c r="H164" s="39" t="s">
        <v>80</v>
      </c>
      <c r="I164" s="39"/>
      <c r="J164" s="39"/>
      <c r="K164" s="39"/>
      <c r="L164" s="39"/>
      <c r="M164" s="39"/>
      <c r="N164" s="128">
        <f t="shared" si="4"/>
        <v>401972</v>
      </c>
      <c r="O164" s="4"/>
    </row>
    <row r="165" spans="3:15" ht="16.5" hidden="1">
      <c r="C165" s="38">
        <v>45669</v>
      </c>
      <c r="D165" s="130">
        <v>31000</v>
      </c>
      <c r="E165" s="130"/>
      <c r="F165" s="4" t="s">
        <v>698</v>
      </c>
      <c r="G165" s="39" t="s">
        <v>97</v>
      </c>
      <c r="H165" s="39" t="s">
        <v>75</v>
      </c>
      <c r="I165" s="39" t="s">
        <v>96</v>
      </c>
      <c r="J165" s="39">
        <v>31000</v>
      </c>
      <c r="K165" s="39"/>
      <c r="L165" s="39"/>
      <c r="M165" s="39"/>
      <c r="N165" s="128">
        <f t="shared" si="4"/>
        <v>370972</v>
      </c>
      <c r="O165" s="4"/>
    </row>
    <row r="166" spans="3:15" ht="16.5" hidden="1">
      <c r="C166" s="38">
        <v>45669</v>
      </c>
      <c r="D166" s="130">
        <v>31000</v>
      </c>
      <c r="E166" s="130"/>
      <c r="F166" s="4" t="s">
        <v>698</v>
      </c>
      <c r="G166" s="39" t="s">
        <v>97</v>
      </c>
      <c r="H166" s="39" t="s">
        <v>75</v>
      </c>
      <c r="I166" s="39" t="s">
        <v>96</v>
      </c>
      <c r="J166" s="39">
        <v>31000</v>
      </c>
      <c r="K166" s="39"/>
      <c r="L166" s="39"/>
      <c r="M166" s="39"/>
      <c r="N166" s="128">
        <f t="shared" si="4"/>
        <v>339972</v>
      </c>
      <c r="O166" s="4"/>
    </row>
    <row r="167" spans="3:15" ht="16.5" hidden="1">
      <c r="C167" s="38">
        <v>45669</v>
      </c>
      <c r="D167" s="130">
        <v>31000</v>
      </c>
      <c r="E167" s="130"/>
      <c r="F167" s="4" t="s">
        <v>698</v>
      </c>
      <c r="G167" s="39" t="s">
        <v>97</v>
      </c>
      <c r="H167" s="39" t="s">
        <v>75</v>
      </c>
      <c r="I167" s="39" t="s">
        <v>96</v>
      </c>
      <c r="J167" s="39">
        <v>31000</v>
      </c>
      <c r="K167" s="39"/>
      <c r="L167" s="39"/>
      <c r="M167" s="39"/>
      <c r="N167" s="128">
        <f t="shared" ref="N167:N230" si="5">SUM(N166,-D167,E167)</f>
        <v>308972</v>
      </c>
      <c r="O167" s="4"/>
    </row>
    <row r="168" spans="3:15" ht="16.5" hidden="1">
      <c r="C168" s="38">
        <v>45669</v>
      </c>
      <c r="D168" s="130">
        <v>9600</v>
      </c>
      <c r="E168" s="130"/>
      <c r="F168" s="4" t="s">
        <v>700</v>
      </c>
      <c r="G168" s="39" t="s">
        <v>97</v>
      </c>
      <c r="H168" s="39" t="s">
        <v>75</v>
      </c>
      <c r="I168" s="39"/>
      <c r="J168" s="39"/>
      <c r="K168" s="39"/>
      <c r="L168" s="39"/>
      <c r="M168" s="39"/>
      <c r="N168" s="128">
        <f t="shared" si="5"/>
        <v>299372</v>
      </c>
      <c r="O168" s="4"/>
    </row>
    <row r="169" spans="3:15" ht="16.5" hidden="1">
      <c r="C169" s="38">
        <v>45669</v>
      </c>
      <c r="D169" s="130">
        <v>72000</v>
      </c>
      <c r="E169" s="130"/>
      <c r="F169" s="4" t="s">
        <v>699</v>
      </c>
      <c r="G169" s="39" t="s">
        <v>97</v>
      </c>
      <c r="H169" s="39" t="s">
        <v>74</v>
      </c>
      <c r="I169" s="39" t="s">
        <v>96</v>
      </c>
      <c r="J169" s="39">
        <v>72000</v>
      </c>
      <c r="K169" s="39"/>
      <c r="L169" s="39"/>
      <c r="M169" s="39"/>
      <c r="N169" s="128">
        <f t="shared" si="5"/>
        <v>227372</v>
      </c>
      <c r="O169" s="4"/>
    </row>
    <row r="170" spans="3:15" ht="16.5" hidden="1">
      <c r="C170" s="38">
        <v>45669</v>
      </c>
      <c r="D170" s="130">
        <v>72000</v>
      </c>
      <c r="E170" s="130"/>
      <c r="F170" s="4" t="s">
        <v>699</v>
      </c>
      <c r="G170" s="39" t="s">
        <v>97</v>
      </c>
      <c r="H170" s="39" t="s">
        <v>74</v>
      </c>
      <c r="I170" s="39" t="s">
        <v>96</v>
      </c>
      <c r="J170" s="39">
        <v>72000</v>
      </c>
      <c r="K170" s="39"/>
      <c r="L170" s="39"/>
      <c r="M170" s="39"/>
      <c r="N170" s="128">
        <f t="shared" si="5"/>
        <v>155372</v>
      </c>
      <c r="O170" s="4"/>
    </row>
    <row r="171" spans="3:15" ht="16.5" hidden="1">
      <c r="C171" s="38">
        <v>45669</v>
      </c>
      <c r="D171" s="130">
        <v>31000</v>
      </c>
      <c r="E171" s="130"/>
      <c r="F171" s="4" t="s">
        <v>698</v>
      </c>
      <c r="G171" s="39" t="s">
        <v>97</v>
      </c>
      <c r="H171" s="39" t="s">
        <v>75</v>
      </c>
      <c r="I171" s="39" t="s">
        <v>96</v>
      </c>
      <c r="J171" s="39">
        <v>31000</v>
      </c>
      <c r="K171" s="39"/>
      <c r="L171" s="39"/>
      <c r="M171" s="39"/>
      <c r="N171" s="128">
        <f t="shared" si="5"/>
        <v>124372</v>
      </c>
      <c r="O171" s="4"/>
    </row>
    <row r="172" spans="3:15" ht="16.5" hidden="1">
      <c r="C172" s="38">
        <v>45669</v>
      </c>
      <c r="D172" s="130">
        <v>31000</v>
      </c>
      <c r="E172" s="130"/>
      <c r="F172" s="4" t="s">
        <v>698</v>
      </c>
      <c r="G172" s="39" t="s">
        <v>97</v>
      </c>
      <c r="H172" s="39" t="s">
        <v>75</v>
      </c>
      <c r="I172" s="39" t="s">
        <v>96</v>
      </c>
      <c r="J172" s="39">
        <v>31000</v>
      </c>
      <c r="K172" s="39"/>
      <c r="L172" s="39"/>
      <c r="M172" s="39"/>
      <c r="N172" s="128">
        <f t="shared" si="5"/>
        <v>93372</v>
      </c>
      <c r="O172" s="4"/>
    </row>
    <row r="173" spans="3:15" ht="16.5" hidden="1">
      <c r="C173" s="38">
        <v>45669</v>
      </c>
      <c r="D173" s="130">
        <v>8800</v>
      </c>
      <c r="E173" s="130"/>
      <c r="F173" s="4" t="s">
        <v>697</v>
      </c>
      <c r="G173" s="39" t="s">
        <v>97</v>
      </c>
      <c r="H173" s="39" t="s">
        <v>74</v>
      </c>
      <c r="I173" s="39"/>
      <c r="J173" s="39"/>
      <c r="K173" s="39"/>
      <c r="L173" s="39"/>
      <c r="M173" s="39"/>
      <c r="N173" s="128">
        <f t="shared" si="5"/>
        <v>84572</v>
      </c>
      <c r="O173" s="4"/>
    </row>
    <row r="174" spans="3:15" ht="16.5" hidden="1">
      <c r="C174" s="38">
        <v>45669</v>
      </c>
      <c r="D174" s="130">
        <v>8800</v>
      </c>
      <c r="E174" s="130"/>
      <c r="F174" s="4" t="s">
        <v>696</v>
      </c>
      <c r="G174" s="39" t="s">
        <v>97</v>
      </c>
      <c r="H174" s="39" t="s">
        <v>75</v>
      </c>
      <c r="I174" s="39"/>
      <c r="J174" s="39"/>
      <c r="K174" s="39"/>
      <c r="L174" s="39"/>
      <c r="M174" s="39"/>
      <c r="N174" s="128">
        <f t="shared" si="5"/>
        <v>75772</v>
      </c>
      <c r="O174" s="4"/>
    </row>
    <row r="175" spans="3:15" ht="16.5" hidden="1">
      <c r="C175" s="38">
        <v>45673</v>
      </c>
      <c r="D175" s="130">
        <v>5200</v>
      </c>
      <c r="E175" s="130"/>
      <c r="F175" s="4" t="s">
        <v>695</v>
      </c>
      <c r="G175" s="39" t="s">
        <v>97</v>
      </c>
      <c r="H175" s="39" t="s">
        <v>80</v>
      </c>
      <c r="I175" s="39"/>
      <c r="J175" s="39"/>
      <c r="K175" s="39"/>
      <c r="L175" s="39"/>
      <c r="M175" s="39"/>
      <c r="N175" s="128">
        <f t="shared" si="5"/>
        <v>70572</v>
      </c>
      <c r="O175" s="4"/>
    </row>
    <row r="176" spans="3:15" ht="16.5" hidden="1">
      <c r="C176" s="38">
        <v>45674</v>
      </c>
      <c r="D176" s="130">
        <v>23000</v>
      </c>
      <c r="E176" s="130"/>
      <c r="F176" s="4" t="s">
        <v>694</v>
      </c>
      <c r="G176" s="39" t="s">
        <v>97</v>
      </c>
      <c r="H176" s="39" t="s">
        <v>80</v>
      </c>
      <c r="I176" s="39" t="s">
        <v>96</v>
      </c>
      <c r="J176" s="39">
        <v>23000</v>
      </c>
      <c r="K176" s="39"/>
      <c r="L176" s="39"/>
      <c r="M176" s="39"/>
      <c r="N176" s="128">
        <f t="shared" si="5"/>
        <v>47572</v>
      </c>
      <c r="O176" s="4"/>
    </row>
    <row r="177" spans="3:15" ht="16.5" hidden="1">
      <c r="C177" s="38">
        <v>45674</v>
      </c>
      <c r="D177" s="130">
        <v>23000</v>
      </c>
      <c r="E177" s="130"/>
      <c r="F177" s="4" t="s">
        <v>694</v>
      </c>
      <c r="G177" s="39" t="s">
        <v>97</v>
      </c>
      <c r="H177" s="39" t="s">
        <v>80</v>
      </c>
      <c r="I177" s="39" t="s">
        <v>96</v>
      </c>
      <c r="J177" s="39">
        <v>23000</v>
      </c>
      <c r="K177" s="39"/>
      <c r="L177" s="39"/>
      <c r="M177" s="39"/>
      <c r="N177" s="128">
        <f t="shared" si="5"/>
        <v>24572</v>
      </c>
      <c r="O177" s="4"/>
    </row>
    <row r="178" spans="3:15" ht="16.5" hidden="1">
      <c r="C178" s="38">
        <v>45675</v>
      </c>
      <c r="D178" s="130">
        <v>6400</v>
      </c>
      <c r="E178" s="130"/>
      <c r="F178" s="4" t="s">
        <v>693</v>
      </c>
      <c r="G178" s="39" t="s">
        <v>97</v>
      </c>
      <c r="H178" s="39" t="s">
        <v>80</v>
      </c>
      <c r="I178" s="39"/>
      <c r="J178" s="39"/>
      <c r="K178" s="39"/>
      <c r="L178" s="39"/>
      <c r="M178" s="39"/>
      <c r="N178" s="128">
        <f t="shared" si="5"/>
        <v>18172</v>
      </c>
      <c r="O178" s="4"/>
    </row>
    <row r="179" spans="3:15" ht="16.5" hidden="1">
      <c r="C179" s="38">
        <v>45676</v>
      </c>
      <c r="D179" s="130"/>
      <c r="E179" s="130">
        <v>100000</v>
      </c>
      <c r="F179" s="4" t="s">
        <v>692</v>
      </c>
      <c r="G179" s="39" t="s">
        <v>828</v>
      </c>
      <c r="H179" s="39" t="s">
        <v>180</v>
      </c>
      <c r="I179" s="39"/>
      <c r="J179" s="39"/>
      <c r="K179" s="39"/>
      <c r="L179" s="39"/>
      <c r="M179" s="39"/>
      <c r="N179" s="128">
        <f t="shared" si="5"/>
        <v>118172</v>
      </c>
      <c r="O179" s="4"/>
    </row>
    <row r="180" spans="3:15" ht="16.5" hidden="1">
      <c r="C180" s="38">
        <v>45676</v>
      </c>
      <c r="D180" s="130">
        <v>21000</v>
      </c>
      <c r="E180" s="130"/>
      <c r="F180" s="4" t="s">
        <v>691</v>
      </c>
      <c r="G180" s="39" t="s">
        <v>97</v>
      </c>
      <c r="H180" s="39" t="s">
        <v>79</v>
      </c>
      <c r="I180" s="39" t="s">
        <v>96</v>
      </c>
      <c r="J180" s="39">
        <v>21000</v>
      </c>
      <c r="K180" s="39"/>
      <c r="L180" s="39"/>
      <c r="M180" s="39"/>
      <c r="N180" s="128">
        <f t="shared" si="5"/>
        <v>97172</v>
      </c>
      <c r="O180" s="4"/>
    </row>
    <row r="181" spans="3:15" ht="16.5" hidden="1">
      <c r="C181" s="38">
        <v>45676</v>
      </c>
      <c r="D181" s="130">
        <v>21000</v>
      </c>
      <c r="E181" s="130"/>
      <c r="F181" s="4" t="s">
        <v>691</v>
      </c>
      <c r="G181" s="39" t="s">
        <v>97</v>
      </c>
      <c r="H181" s="39" t="s">
        <v>79</v>
      </c>
      <c r="I181" s="39" t="s">
        <v>96</v>
      </c>
      <c r="J181" s="39">
        <v>21000</v>
      </c>
      <c r="K181" s="39"/>
      <c r="L181" s="39"/>
      <c r="M181" s="39"/>
      <c r="N181" s="128">
        <f t="shared" si="5"/>
        <v>76172</v>
      </c>
      <c r="O181" s="4"/>
    </row>
    <row r="182" spans="3:15" ht="16.5" hidden="1">
      <c r="C182" s="38">
        <v>45677</v>
      </c>
      <c r="D182" s="130">
        <v>11000</v>
      </c>
      <c r="E182" s="130"/>
      <c r="F182" s="4" t="s">
        <v>690</v>
      </c>
      <c r="G182" s="39" t="s">
        <v>102</v>
      </c>
      <c r="H182" s="39"/>
      <c r="I182" s="39"/>
      <c r="J182" s="39"/>
      <c r="K182" s="39"/>
      <c r="L182" s="39"/>
      <c r="M182" s="39"/>
      <c r="N182" s="128">
        <f t="shared" si="5"/>
        <v>65172</v>
      </c>
      <c r="O182" s="4"/>
    </row>
    <row r="183" spans="3:15" ht="16.5" hidden="1">
      <c r="C183" s="38">
        <v>45677</v>
      </c>
      <c r="D183" s="130">
        <v>18000</v>
      </c>
      <c r="E183" s="130"/>
      <c r="F183" s="4" t="s">
        <v>689</v>
      </c>
      <c r="G183" s="39" t="s">
        <v>102</v>
      </c>
      <c r="H183" s="39"/>
      <c r="I183" s="39"/>
      <c r="J183" s="39"/>
      <c r="K183" s="39"/>
      <c r="L183" s="39"/>
      <c r="M183" s="39"/>
      <c r="N183" s="128">
        <f t="shared" si="5"/>
        <v>47172</v>
      </c>
      <c r="O183" s="4"/>
    </row>
    <row r="184" spans="3:15" ht="16.5" hidden="1">
      <c r="C184" s="38">
        <v>45678</v>
      </c>
      <c r="D184" s="130"/>
      <c r="E184" s="130">
        <v>6606</v>
      </c>
      <c r="F184" s="4" t="s">
        <v>541</v>
      </c>
      <c r="G184" s="39" t="s">
        <v>90</v>
      </c>
      <c r="H184" s="39" t="s">
        <v>89</v>
      </c>
      <c r="I184" s="39"/>
      <c r="J184" s="39"/>
      <c r="K184" s="39"/>
      <c r="L184" s="39"/>
      <c r="M184" s="39"/>
      <c r="N184" s="128">
        <f t="shared" si="5"/>
        <v>53778</v>
      </c>
      <c r="O184" s="4"/>
    </row>
    <row r="185" spans="3:15" ht="16.5" hidden="1">
      <c r="C185" s="38">
        <v>45678</v>
      </c>
      <c r="D185" s="130">
        <v>6500</v>
      </c>
      <c r="E185" s="130"/>
      <c r="F185" s="4" t="s">
        <v>688</v>
      </c>
      <c r="G185" s="39" t="s">
        <v>97</v>
      </c>
      <c r="H185" s="39" t="s">
        <v>79</v>
      </c>
      <c r="I185" s="39"/>
      <c r="J185" s="39"/>
      <c r="K185" s="39"/>
      <c r="L185" s="39"/>
      <c r="M185" s="39"/>
      <c r="N185" s="128">
        <f t="shared" si="5"/>
        <v>47278</v>
      </c>
      <c r="O185" s="4"/>
    </row>
    <row r="186" spans="3:15" ht="16.5" hidden="1">
      <c r="C186" s="38">
        <v>45681</v>
      </c>
      <c r="D186" s="130"/>
      <c r="E186" s="130">
        <v>266605</v>
      </c>
      <c r="F186" s="4" t="s">
        <v>541</v>
      </c>
      <c r="G186" s="39" t="s">
        <v>90</v>
      </c>
      <c r="H186" s="39" t="s">
        <v>89</v>
      </c>
      <c r="I186" s="39"/>
      <c r="J186" s="39"/>
      <c r="K186" s="39"/>
      <c r="L186" s="39"/>
      <c r="M186" s="39"/>
      <c r="N186" s="128">
        <f t="shared" si="5"/>
        <v>313883</v>
      </c>
      <c r="O186" s="4"/>
    </row>
    <row r="187" spans="3:15" ht="16.5" hidden="1">
      <c r="C187" s="38">
        <v>45681</v>
      </c>
      <c r="D187" s="130"/>
      <c r="E187" s="130">
        <v>1000000</v>
      </c>
      <c r="F187" s="4" t="s">
        <v>687</v>
      </c>
      <c r="G187" s="39" t="s">
        <v>828</v>
      </c>
      <c r="H187" s="39" t="s">
        <v>182</v>
      </c>
      <c r="I187" s="39"/>
      <c r="J187" s="39"/>
      <c r="K187" s="39"/>
      <c r="L187" s="39"/>
      <c r="M187" s="39"/>
      <c r="N187" s="128">
        <f t="shared" si="5"/>
        <v>1313883</v>
      </c>
      <c r="O187" s="4"/>
    </row>
    <row r="188" spans="3:15" ht="16.5" hidden="1">
      <c r="C188" s="38">
        <v>45681</v>
      </c>
      <c r="D188" s="130">
        <v>689040</v>
      </c>
      <c r="E188" s="130"/>
      <c r="F188" s="4" t="s">
        <v>686</v>
      </c>
      <c r="G188" s="39" t="s">
        <v>97</v>
      </c>
      <c r="H188" s="39" t="s">
        <v>79</v>
      </c>
      <c r="I188" s="39" t="s">
        <v>96</v>
      </c>
      <c r="J188" s="39">
        <v>456000</v>
      </c>
      <c r="K188" s="39"/>
      <c r="L188" s="39"/>
      <c r="M188" s="39"/>
      <c r="N188" s="128">
        <f t="shared" si="5"/>
        <v>624843</v>
      </c>
      <c r="O188" s="4"/>
    </row>
    <row r="189" spans="3:15" ht="16.5" hidden="1">
      <c r="C189" s="38">
        <v>45682</v>
      </c>
      <c r="D189" s="130"/>
      <c r="E189" s="130">
        <v>28</v>
      </c>
      <c r="F189" s="4" t="s">
        <v>654</v>
      </c>
      <c r="G189" s="39" t="s">
        <v>90</v>
      </c>
      <c r="H189" s="39" t="s">
        <v>161</v>
      </c>
      <c r="I189" s="39"/>
      <c r="J189" s="39"/>
      <c r="K189" s="39"/>
      <c r="L189" s="39"/>
      <c r="M189" s="39"/>
      <c r="N189" s="128">
        <f t="shared" si="5"/>
        <v>624871</v>
      </c>
      <c r="O189" s="4"/>
    </row>
    <row r="190" spans="3:15" ht="16.5" hidden="1">
      <c r="C190" s="38">
        <v>45683</v>
      </c>
      <c r="D190" s="130">
        <v>4000</v>
      </c>
      <c r="E190" s="130"/>
      <c r="F190" s="4" t="s">
        <v>685</v>
      </c>
      <c r="G190" s="39" t="s">
        <v>102</v>
      </c>
      <c r="H190" s="39"/>
      <c r="I190" s="39"/>
      <c r="J190" s="39"/>
      <c r="K190" s="39"/>
      <c r="L190" s="39"/>
      <c r="M190" s="39"/>
      <c r="N190" s="128">
        <f t="shared" si="5"/>
        <v>620871</v>
      </c>
      <c r="O190" s="4"/>
    </row>
    <row r="191" spans="3:15" ht="16.5" hidden="1">
      <c r="C191" s="38">
        <v>45683</v>
      </c>
      <c r="D191" s="130">
        <v>2000</v>
      </c>
      <c r="E191" s="130"/>
      <c r="F191" s="4" t="s">
        <v>684</v>
      </c>
      <c r="G191" s="39" t="s">
        <v>97</v>
      </c>
      <c r="H191" s="39" t="s">
        <v>74</v>
      </c>
      <c r="I191" s="39"/>
      <c r="J191" s="39"/>
      <c r="K191" s="39"/>
      <c r="L191" s="39"/>
      <c r="M191" s="39"/>
      <c r="N191" s="128">
        <f t="shared" si="5"/>
        <v>618871</v>
      </c>
      <c r="O191" s="4"/>
    </row>
    <row r="192" spans="3:15" ht="16.5" hidden="1">
      <c r="C192" s="38">
        <v>45689</v>
      </c>
      <c r="D192" s="130">
        <v>2881</v>
      </c>
      <c r="E192" s="130"/>
      <c r="F192" s="4" t="s">
        <v>683</v>
      </c>
      <c r="G192" s="39" t="s">
        <v>97</v>
      </c>
      <c r="H192" s="39" t="s">
        <v>79</v>
      </c>
      <c r="I192" s="39"/>
      <c r="J192" s="39"/>
      <c r="K192" s="39"/>
      <c r="L192" s="39"/>
      <c r="M192" s="39"/>
      <c r="N192" s="128">
        <f t="shared" si="5"/>
        <v>615990</v>
      </c>
      <c r="O192" s="4"/>
    </row>
    <row r="193" spans="3:15" ht="16.5" hidden="1">
      <c r="C193" s="38">
        <v>45689</v>
      </c>
      <c r="D193" s="130">
        <v>13900</v>
      </c>
      <c r="E193" s="130"/>
      <c r="F193" s="4" t="s">
        <v>682</v>
      </c>
      <c r="G193" s="39" t="s">
        <v>102</v>
      </c>
      <c r="H193" s="39"/>
      <c r="I193" s="39"/>
      <c r="J193" s="39"/>
      <c r="K193" s="39"/>
      <c r="L193" s="39"/>
      <c r="M193" s="39"/>
      <c r="N193" s="128">
        <f t="shared" si="5"/>
        <v>602090</v>
      </c>
      <c r="O193" s="4"/>
    </row>
    <row r="194" spans="3:15" ht="16.5" hidden="1">
      <c r="C194" s="38">
        <v>45689</v>
      </c>
      <c r="D194" s="130">
        <v>4000</v>
      </c>
      <c r="E194" s="130"/>
      <c r="F194" s="4" t="s">
        <v>681</v>
      </c>
      <c r="G194" s="39" t="s">
        <v>97</v>
      </c>
      <c r="H194" s="39" t="s">
        <v>79</v>
      </c>
      <c r="I194" s="39"/>
      <c r="J194" s="39"/>
      <c r="K194" s="39"/>
      <c r="L194" s="39"/>
      <c r="M194" s="39"/>
      <c r="N194" s="128">
        <f t="shared" si="5"/>
        <v>598090</v>
      </c>
      <c r="O194" s="4"/>
    </row>
    <row r="195" spans="3:15" ht="16.5" hidden="1">
      <c r="C195" s="38">
        <v>45689</v>
      </c>
      <c r="D195" s="130">
        <v>6900</v>
      </c>
      <c r="E195" s="130"/>
      <c r="F195" s="4" t="s">
        <v>679</v>
      </c>
      <c r="G195" s="39" t="s">
        <v>97</v>
      </c>
      <c r="H195" s="39" t="s">
        <v>79</v>
      </c>
      <c r="I195" s="39"/>
      <c r="J195" s="39"/>
      <c r="K195" s="39"/>
      <c r="L195" s="39"/>
      <c r="M195" s="39"/>
      <c r="N195" s="128">
        <f t="shared" si="5"/>
        <v>591190</v>
      </c>
      <c r="O195" s="4"/>
    </row>
    <row r="196" spans="3:15" ht="16.5" hidden="1">
      <c r="C196" s="38">
        <v>45689</v>
      </c>
      <c r="D196" s="130">
        <v>11200</v>
      </c>
      <c r="E196" s="130"/>
      <c r="F196" s="4" t="s">
        <v>680</v>
      </c>
      <c r="G196" s="39" t="s">
        <v>102</v>
      </c>
      <c r="H196" s="39"/>
      <c r="I196" s="39"/>
      <c r="J196" s="39"/>
      <c r="K196" s="39"/>
      <c r="L196" s="39"/>
      <c r="M196" s="39"/>
      <c r="N196" s="128">
        <f t="shared" si="5"/>
        <v>579990</v>
      </c>
      <c r="O196" s="4"/>
    </row>
    <row r="197" spans="3:15" ht="16.5" hidden="1">
      <c r="C197" s="38">
        <v>45690</v>
      </c>
      <c r="D197" s="130">
        <v>6400</v>
      </c>
      <c r="E197" s="130"/>
      <c r="F197" s="4" t="s">
        <v>679</v>
      </c>
      <c r="G197" s="39" t="s">
        <v>97</v>
      </c>
      <c r="H197" s="39" t="s">
        <v>79</v>
      </c>
      <c r="I197" s="39"/>
      <c r="J197" s="39"/>
      <c r="K197" s="39"/>
      <c r="L197" s="39"/>
      <c r="M197" s="39"/>
      <c r="N197" s="128">
        <f t="shared" si="5"/>
        <v>573590</v>
      </c>
      <c r="O197" s="4"/>
    </row>
    <row r="198" spans="3:15" ht="16.5" hidden="1">
      <c r="C198" s="38">
        <v>45690</v>
      </c>
      <c r="D198" s="130">
        <v>3200</v>
      </c>
      <c r="E198" s="130"/>
      <c r="F198" s="4" t="s">
        <v>678</v>
      </c>
      <c r="G198" s="39" t="s">
        <v>97</v>
      </c>
      <c r="H198" s="39" t="s">
        <v>79</v>
      </c>
      <c r="I198" s="39"/>
      <c r="J198" s="39"/>
      <c r="K198" s="39"/>
      <c r="L198" s="39"/>
      <c r="M198" s="39"/>
      <c r="N198" s="128">
        <f t="shared" si="5"/>
        <v>570390</v>
      </c>
      <c r="O198" s="4"/>
    </row>
    <row r="199" spans="3:15" ht="16.5" hidden="1">
      <c r="C199" s="38">
        <v>45691</v>
      </c>
      <c r="D199" s="130"/>
      <c r="E199" s="130">
        <v>115790</v>
      </c>
      <c r="F199" s="4" t="s">
        <v>541</v>
      </c>
      <c r="G199" s="39" t="s">
        <v>90</v>
      </c>
      <c r="H199" s="39" t="s">
        <v>89</v>
      </c>
      <c r="I199" s="39"/>
      <c r="J199" s="39"/>
      <c r="K199" s="39"/>
      <c r="L199" s="39"/>
      <c r="M199" s="39"/>
      <c r="N199" s="128">
        <f t="shared" si="5"/>
        <v>686180</v>
      </c>
      <c r="O199" s="4"/>
    </row>
    <row r="200" spans="3:15" ht="16.5" hidden="1">
      <c r="C200" s="38">
        <v>45691</v>
      </c>
      <c r="D200" s="130">
        <v>20000</v>
      </c>
      <c r="E200" s="130"/>
      <c r="F200" s="4" t="s">
        <v>677</v>
      </c>
      <c r="G200" s="39" t="s">
        <v>97</v>
      </c>
      <c r="H200" s="39" t="s">
        <v>75</v>
      </c>
      <c r="I200" s="39"/>
      <c r="J200" s="39"/>
      <c r="K200" s="39"/>
      <c r="L200" s="39"/>
      <c r="M200" s="39"/>
      <c r="N200" s="128">
        <f t="shared" si="5"/>
        <v>666180</v>
      </c>
      <c r="O200" s="4"/>
    </row>
    <row r="201" spans="3:15" ht="16.5" hidden="1">
      <c r="C201" s="38">
        <v>45692</v>
      </c>
      <c r="D201" s="130">
        <v>21700</v>
      </c>
      <c r="E201" s="130"/>
      <c r="F201" s="4" t="s">
        <v>676</v>
      </c>
      <c r="G201" s="39" t="s">
        <v>102</v>
      </c>
      <c r="H201" s="39" t="s">
        <v>265</v>
      </c>
      <c r="I201" s="39"/>
      <c r="J201" s="39"/>
      <c r="K201" s="39"/>
      <c r="L201" s="39"/>
      <c r="M201" s="39"/>
      <c r="N201" s="128">
        <f t="shared" si="5"/>
        <v>644480</v>
      </c>
      <c r="O201" s="4"/>
    </row>
    <row r="202" spans="3:15" ht="16.5" hidden="1">
      <c r="C202" s="38">
        <v>45693</v>
      </c>
      <c r="D202" s="130">
        <v>6000</v>
      </c>
      <c r="E202" s="130"/>
      <c r="F202" s="4" t="s">
        <v>675</v>
      </c>
      <c r="G202" s="39" t="s">
        <v>97</v>
      </c>
      <c r="H202" s="39" t="s">
        <v>79</v>
      </c>
      <c r="I202" s="39"/>
      <c r="J202" s="39"/>
      <c r="K202" s="39"/>
      <c r="L202" s="39"/>
      <c r="M202" s="39"/>
      <c r="N202" s="128">
        <f t="shared" si="5"/>
        <v>638480</v>
      </c>
      <c r="O202" s="4"/>
    </row>
    <row r="203" spans="3:15" ht="16.5" hidden="1">
      <c r="C203" s="38">
        <v>45694</v>
      </c>
      <c r="D203" s="130"/>
      <c r="E203" s="130">
        <v>41624</v>
      </c>
      <c r="F203" s="4" t="s">
        <v>541</v>
      </c>
      <c r="G203" s="39" t="s">
        <v>90</v>
      </c>
      <c r="H203" s="39" t="s">
        <v>89</v>
      </c>
      <c r="I203" s="39"/>
      <c r="J203" s="39"/>
      <c r="K203" s="39"/>
      <c r="L203" s="39"/>
      <c r="M203" s="39"/>
      <c r="N203" s="128">
        <f t="shared" si="5"/>
        <v>680104</v>
      </c>
      <c r="O203" s="4"/>
    </row>
    <row r="204" spans="3:15" ht="16.5" hidden="1">
      <c r="C204" s="38">
        <v>45694</v>
      </c>
      <c r="D204" s="130">
        <v>385000</v>
      </c>
      <c r="E204" s="130"/>
      <c r="F204" s="4" t="s">
        <v>674</v>
      </c>
      <c r="G204" s="39" t="s">
        <v>113</v>
      </c>
      <c r="H204" s="39"/>
      <c r="I204" s="39"/>
      <c r="J204" s="39"/>
      <c r="K204" s="39"/>
      <c r="L204" s="39"/>
      <c r="M204" s="39"/>
      <c r="N204" s="128">
        <f t="shared" si="5"/>
        <v>295104</v>
      </c>
      <c r="O204" s="4"/>
    </row>
    <row r="205" spans="3:15" ht="16.5" hidden="1">
      <c r="C205" s="38">
        <v>45694</v>
      </c>
      <c r="D205" s="130"/>
      <c r="E205" s="130">
        <v>192500</v>
      </c>
      <c r="F205" s="4" t="s">
        <v>673</v>
      </c>
      <c r="G205" s="39" t="s">
        <v>90</v>
      </c>
      <c r="H205" s="39" t="s">
        <v>111</v>
      </c>
      <c r="I205" s="39"/>
      <c r="J205" s="39"/>
      <c r="K205" s="39"/>
      <c r="L205" s="39"/>
      <c r="M205" s="39"/>
      <c r="N205" s="128">
        <f t="shared" si="5"/>
        <v>487604</v>
      </c>
      <c r="O205" s="4"/>
    </row>
    <row r="206" spans="3:15" ht="16.5" hidden="1">
      <c r="C206" s="38">
        <v>45694</v>
      </c>
      <c r="D206" s="130"/>
      <c r="E206" s="130">
        <v>38610</v>
      </c>
      <c r="F206" s="4" t="s">
        <v>541</v>
      </c>
      <c r="G206" s="39" t="s">
        <v>90</v>
      </c>
      <c r="H206" s="39" t="s">
        <v>89</v>
      </c>
      <c r="I206" s="39"/>
      <c r="J206" s="39"/>
      <c r="K206" s="39"/>
      <c r="L206" s="39"/>
      <c r="M206" s="39"/>
      <c r="N206" s="128">
        <f t="shared" si="5"/>
        <v>526214</v>
      </c>
      <c r="O206" s="4"/>
    </row>
    <row r="207" spans="3:15" ht="16.5" hidden="1">
      <c r="C207" s="38">
        <v>45696</v>
      </c>
      <c r="D207" s="130">
        <v>26600</v>
      </c>
      <c r="E207" s="130"/>
      <c r="F207" s="4" t="s">
        <v>672</v>
      </c>
      <c r="G207" s="39" t="s">
        <v>97</v>
      </c>
      <c r="H207" s="39" t="s">
        <v>79</v>
      </c>
      <c r="I207" s="39"/>
      <c r="J207" s="39"/>
      <c r="K207" s="39"/>
      <c r="L207" s="39"/>
      <c r="M207" s="39"/>
      <c r="N207" s="128">
        <f t="shared" si="5"/>
        <v>499614</v>
      </c>
      <c r="O207" s="4"/>
    </row>
    <row r="208" spans="3:15" ht="16.5" hidden="1">
      <c r="C208" s="38">
        <v>45696</v>
      </c>
      <c r="D208" s="130">
        <v>53275</v>
      </c>
      <c r="E208" s="130"/>
      <c r="F208" s="4" t="s">
        <v>671</v>
      </c>
      <c r="G208" s="39" t="s">
        <v>97</v>
      </c>
      <c r="H208" s="39" t="s">
        <v>75</v>
      </c>
      <c r="I208" s="39"/>
      <c r="J208" s="39"/>
      <c r="K208" s="39"/>
      <c r="L208" s="39"/>
      <c r="M208" s="39"/>
      <c r="N208" s="128">
        <f t="shared" si="5"/>
        <v>446339</v>
      </c>
      <c r="O208" s="4"/>
    </row>
    <row r="209" spans="3:15" ht="16.5" hidden="1">
      <c r="C209" s="38">
        <v>45696</v>
      </c>
      <c r="D209" s="130">
        <v>30310</v>
      </c>
      <c r="E209" s="130"/>
      <c r="F209" s="4" t="s">
        <v>670</v>
      </c>
      <c r="G209" s="39" t="s">
        <v>97</v>
      </c>
      <c r="H209" s="39" t="s">
        <v>79</v>
      </c>
      <c r="I209" s="39"/>
      <c r="J209" s="39"/>
      <c r="K209" s="39"/>
      <c r="L209" s="39"/>
      <c r="M209" s="39"/>
      <c r="N209" s="128">
        <f t="shared" si="5"/>
        <v>416029</v>
      </c>
      <c r="O209" s="4"/>
    </row>
    <row r="210" spans="3:15" ht="16.5" hidden="1">
      <c r="C210" s="38">
        <v>45696</v>
      </c>
      <c r="D210" s="130">
        <v>45400</v>
      </c>
      <c r="E210" s="130"/>
      <c r="F210" s="4" t="s">
        <v>669</v>
      </c>
      <c r="G210" s="39" t="s">
        <v>97</v>
      </c>
      <c r="H210" s="39" t="s">
        <v>75</v>
      </c>
      <c r="I210" s="39"/>
      <c r="J210" s="39"/>
      <c r="K210" s="39"/>
      <c r="L210" s="39"/>
      <c r="M210" s="39"/>
      <c r="N210" s="128">
        <f t="shared" si="5"/>
        <v>370629</v>
      </c>
      <c r="O210" s="4"/>
    </row>
    <row r="211" spans="3:15" ht="16.5" hidden="1">
      <c r="C211" s="38">
        <v>45696</v>
      </c>
      <c r="D211" s="130">
        <v>17892</v>
      </c>
      <c r="E211" s="130"/>
      <c r="F211" s="4" t="s">
        <v>668</v>
      </c>
      <c r="G211" s="39" t="s">
        <v>97</v>
      </c>
      <c r="H211" s="39" t="s">
        <v>79</v>
      </c>
      <c r="I211" s="39"/>
      <c r="J211" s="39"/>
      <c r="K211" s="39"/>
      <c r="L211" s="39"/>
      <c r="M211" s="39"/>
      <c r="N211" s="128">
        <f t="shared" si="5"/>
        <v>352737</v>
      </c>
      <c r="O211" s="4"/>
    </row>
    <row r="212" spans="3:15" ht="16.5" hidden="1">
      <c r="C212" s="38">
        <v>45696</v>
      </c>
      <c r="D212" s="130"/>
      <c r="E212" s="130">
        <v>2000000</v>
      </c>
      <c r="F212" s="4" t="s">
        <v>667</v>
      </c>
      <c r="G212" s="39" t="s">
        <v>828</v>
      </c>
      <c r="H212" s="39" t="s">
        <v>182</v>
      </c>
      <c r="I212" s="39"/>
      <c r="J212" s="39"/>
      <c r="K212" s="39"/>
      <c r="L212" s="39"/>
      <c r="M212" s="39"/>
      <c r="N212" s="128">
        <f t="shared" si="5"/>
        <v>2352737</v>
      </c>
      <c r="O212" s="4"/>
    </row>
    <row r="213" spans="3:15" ht="16.5" hidden="1">
      <c r="C213" s="38">
        <v>45696</v>
      </c>
      <c r="D213" s="130">
        <v>424935</v>
      </c>
      <c r="E213" s="130"/>
      <c r="F213" s="4" t="s">
        <v>666</v>
      </c>
      <c r="G213" s="39" t="s">
        <v>97</v>
      </c>
      <c r="H213" s="39" t="s">
        <v>75</v>
      </c>
      <c r="I213" s="39"/>
      <c r="J213" s="39"/>
      <c r="K213" s="39"/>
      <c r="L213" s="39"/>
      <c r="M213" s="39"/>
      <c r="N213" s="128">
        <f t="shared" si="5"/>
        <v>1927802</v>
      </c>
      <c r="O213" s="4"/>
    </row>
    <row r="214" spans="3:15" ht="16.5" hidden="1">
      <c r="C214" s="38">
        <v>45699</v>
      </c>
      <c r="D214" s="130"/>
      <c r="E214" s="130">
        <v>1000000</v>
      </c>
      <c r="F214" s="4" t="s">
        <v>294</v>
      </c>
      <c r="G214" s="39" t="s">
        <v>828</v>
      </c>
      <c r="H214" s="39" t="s">
        <v>180</v>
      </c>
      <c r="I214" s="39"/>
      <c r="J214" s="39"/>
      <c r="K214" s="39"/>
      <c r="L214" s="39"/>
      <c r="M214" s="39"/>
      <c r="N214" s="128">
        <f t="shared" si="5"/>
        <v>2927802</v>
      </c>
      <c r="O214" s="4"/>
    </row>
    <row r="215" spans="3:15" ht="16.5" hidden="1">
      <c r="C215" s="38">
        <v>45699</v>
      </c>
      <c r="D215" s="130">
        <v>11000</v>
      </c>
      <c r="E215" s="130"/>
      <c r="F215" s="4" t="s">
        <v>665</v>
      </c>
      <c r="G215" s="39" t="s">
        <v>97</v>
      </c>
      <c r="H215" s="39" t="s">
        <v>79</v>
      </c>
      <c r="I215" s="39"/>
      <c r="J215" s="39"/>
      <c r="K215" s="39"/>
      <c r="L215" s="39"/>
      <c r="M215" s="39"/>
      <c r="N215" s="128">
        <f t="shared" si="5"/>
        <v>2916802</v>
      </c>
      <c r="O215" s="4"/>
    </row>
    <row r="216" spans="3:15" ht="16.5" hidden="1">
      <c r="C216" s="38">
        <v>45700</v>
      </c>
      <c r="D216" s="130">
        <v>87090</v>
      </c>
      <c r="E216" s="130"/>
      <c r="F216" s="4" t="s">
        <v>664</v>
      </c>
      <c r="G216" s="39" t="s">
        <v>113</v>
      </c>
      <c r="H216" s="39"/>
      <c r="I216" s="39"/>
      <c r="J216" s="39"/>
      <c r="K216" s="39"/>
      <c r="L216" s="39"/>
      <c r="M216" s="39"/>
      <c r="N216" s="128">
        <f t="shared" si="5"/>
        <v>2829712</v>
      </c>
      <c r="O216" s="4"/>
    </row>
    <row r="217" spans="3:15" ht="16.5" hidden="1">
      <c r="C217" s="38">
        <v>45703</v>
      </c>
      <c r="D217" s="130">
        <v>658234</v>
      </c>
      <c r="E217" s="130"/>
      <c r="F217" s="4" t="s">
        <v>663</v>
      </c>
      <c r="G217" s="39" t="s">
        <v>97</v>
      </c>
      <c r="H217" s="39" t="s">
        <v>84</v>
      </c>
      <c r="I217" s="39"/>
      <c r="J217" s="39"/>
      <c r="K217" s="39"/>
      <c r="L217" s="39"/>
      <c r="M217" s="39"/>
      <c r="N217" s="128">
        <f t="shared" si="5"/>
        <v>2171478</v>
      </c>
      <c r="O217" s="4"/>
    </row>
    <row r="218" spans="3:15" ht="16.5" hidden="1">
      <c r="C218" s="38">
        <v>45705</v>
      </c>
      <c r="D218" s="130">
        <v>10000</v>
      </c>
      <c r="E218" s="130"/>
      <c r="F218" s="4" t="s">
        <v>662</v>
      </c>
      <c r="G218" s="39" t="s">
        <v>97</v>
      </c>
      <c r="H218" s="39" t="s">
        <v>79</v>
      </c>
      <c r="I218" s="39"/>
      <c r="J218" s="39"/>
      <c r="K218" s="39"/>
      <c r="L218" s="39"/>
      <c r="M218" s="39"/>
      <c r="N218" s="128">
        <f t="shared" si="5"/>
        <v>2161478</v>
      </c>
      <c r="O218" s="4"/>
    </row>
    <row r="219" spans="3:15" ht="16.5" hidden="1">
      <c r="C219" s="38">
        <v>45705</v>
      </c>
      <c r="D219" s="130">
        <v>10990</v>
      </c>
      <c r="E219" s="130"/>
      <c r="F219" s="4" t="s">
        <v>661</v>
      </c>
      <c r="G219" s="39" t="s">
        <v>97</v>
      </c>
      <c r="H219" s="39" t="s">
        <v>75</v>
      </c>
      <c r="I219" s="39"/>
      <c r="J219" s="39"/>
      <c r="K219" s="39"/>
      <c r="L219" s="39"/>
      <c r="M219" s="39"/>
      <c r="N219" s="128">
        <f t="shared" si="5"/>
        <v>2150488</v>
      </c>
      <c r="O219" s="4"/>
    </row>
    <row r="220" spans="3:15" ht="16.5" hidden="1">
      <c r="C220" s="38">
        <v>45705</v>
      </c>
      <c r="D220" s="130">
        <v>244703</v>
      </c>
      <c r="E220" s="130"/>
      <c r="F220" s="4" t="s">
        <v>660</v>
      </c>
      <c r="G220" s="39" t="s">
        <v>97</v>
      </c>
      <c r="H220" s="39" t="s">
        <v>84</v>
      </c>
      <c r="I220" s="39"/>
      <c r="J220" s="39"/>
      <c r="K220" s="39"/>
      <c r="L220" s="39"/>
      <c r="M220" s="39"/>
      <c r="N220" s="128">
        <f t="shared" si="5"/>
        <v>1905785</v>
      </c>
      <c r="O220" s="4"/>
    </row>
    <row r="221" spans="3:15" ht="16.5" hidden="1">
      <c r="C221" s="38">
        <v>45706</v>
      </c>
      <c r="D221" s="130">
        <v>181050</v>
      </c>
      <c r="E221" s="130"/>
      <c r="F221" s="4" t="s">
        <v>659</v>
      </c>
      <c r="G221" s="39" t="s">
        <v>97</v>
      </c>
      <c r="H221" s="39" t="s">
        <v>82</v>
      </c>
      <c r="I221" s="39"/>
      <c r="J221" s="39"/>
      <c r="K221" s="39"/>
      <c r="L221" s="39"/>
      <c r="M221" s="39"/>
      <c r="N221" s="128">
        <f t="shared" si="5"/>
        <v>1724735</v>
      </c>
      <c r="O221" s="4"/>
    </row>
    <row r="222" spans="3:15" ht="16.5" hidden="1">
      <c r="C222" s="38">
        <v>45707</v>
      </c>
      <c r="D222" s="130">
        <v>38540</v>
      </c>
      <c r="E222" s="130"/>
      <c r="F222" s="4" t="s">
        <v>658</v>
      </c>
      <c r="G222" s="39" t="s">
        <v>97</v>
      </c>
      <c r="H222" s="39" t="s">
        <v>79</v>
      </c>
      <c r="I222" s="39"/>
      <c r="J222" s="39"/>
      <c r="K222" s="39"/>
      <c r="L222" s="39"/>
      <c r="M222" s="39"/>
      <c r="N222" s="128">
        <f t="shared" si="5"/>
        <v>1686195</v>
      </c>
      <c r="O222" s="4"/>
    </row>
    <row r="223" spans="3:15" ht="16.5" hidden="1">
      <c r="C223" s="38">
        <v>45707</v>
      </c>
      <c r="D223" s="130">
        <v>30000</v>
      </c>
      <c r="E223" s="130"/>
      <c r="F223" s="4" t="s">
        <v>657</v>
      </c>
      <c r="G223" s="39" t="s">
        <v>97</v>
      </c>
      <c r="H223" s="39" t="s">
        <v>75</v>
      </c>
      <c r="I223" s="39"/>
      <c r="J223" s="39"/>
      <c r="K223" s="39"/>
      <c r="L223" s="39"/>
      <c r="M223" s="39"/>
      <c r="N223" s="128">
        <f t="shared" si="5"/>
        <v>1656195</v>
      </c>
      <c r="O223" s="4"/>
    </row>
    <row r="224" spans="3:15" ht="16.5" hidden="1">
      <c r="C224" s="38">
        <v>45708</v>
      </c>
      <c r="D224" s="130"/>
      <c r="E224" s="130">
        <v>197221</v>
      </c>
      <c r="F224" s="4" t="s">
        <v>541</v>
      </c>
      <c r="G224" s="39" t="s">
        <v>90</v>
      </c>
      <c r="H224" s="39" t="s">
        <v>89</v>
      </c>
      <c r="I224" s="39"/>
      <c r="J224" s="39"/>
      <c r="K224" s="39"/>
      <c r="L224" s="39"/>
      <c r="M224" s="39"/>
      <c r="N224" s="128">
        <f t="shared" si="5"/>
        <v>1853416</v>
      </c>
      <c r="O224" s="4"/>
    </row>
    <row r="225" spans="3:15" ht="16.5" hidden="1">
      <c r="C225" s="38">
        <v>45709</v>
      </c>
      <c r="D225" s="130"/>
      <c r="E225" s="130">
        <v>40096</v>
      </c>
      <c r="F225" s="4" t="s">
        <v>541</v>
      </c>
      <c r="G225" s="39" t="s">
        <v>90</v>
      </c>
      <c r="H225" s="39" t="s">
        <v>89</v>
      </c>
      <c r="I225" s="39"/>
      <c r="J225" s="39"/>
      <c r="K225" s="39"/>
      <c r="L225" s="39"/>
      <c r="M225" s="39"/>
      <c r="N225" s="128">
        <f t="shared" si="5"/>
        <v>1893512</v>
      </c>
      <c r="O225" s="4"/>
    </row>
    <row r="226" spans="3:15" ht="16.5" hidden="1">
      <c r="C226" s="38">
        <v>45709</v>
      </c>
      <c r="D226" s="130"/>
      <c r="E226" s="130">
        <v>25907</v>
      </c>
      <c r="F226" s="4" t="s">
        <v>541</v>
      </c>
      <c r="G226" s="39" t="s">
        <v>90</v>
      </c>
      <c r="H226" s="39" t="s">
        <v>89</v>
      </c>
      <c r="I226" s="39"/>
      <c r="J226" s="39"/>
      <c r="K226" s="39"/>
      <c r="L226" s="39"/>
      <c r="M226" s="39"/>
      <c r="N226" s="128">
        <f t="shared" si="5"/>
        <v>1919419</v>
      </c>
      <c r="O226" s="4"/>
    </row>
    <row r="227" spans="3:15" ht="16.5" hidden="1">
      <c r="C227" s="38">
        <v>45709</v>
      </c>
      <c r="D227" s="130">
        <v>18450</v>
      </c>
      <c r="E227" s="130"/>
      <c r="F227" s="4" t="s">
        <v>656</v>
      </c>
      <c r="G227" s="39" t="s">
        <v>113</v>
      </c>
      <c r="H227" s="39"/>
      <c r="I227" s="39"/>
      <c r="J227" s="39"/>
      <c r="K227" s="39"/>
      <c r="L227" s="39"/>
      <c r="M227" s="39"/>
      <c r="N227" s="128">
        <f t="shared" si="5"/>
        <v>1900969</v>
      </c>
      <c r="O227" s="4"/>
    </row>
    <row r="228" spans="3:15" ht="16.5" hidden="1">
      <c r="C228" s="38">
        <v>45709</v>
      </c>
      <c r="D228" s="130"/>
      <c r="E228" s="130">
        <v>2570</v>
      </c>
      <c r="F228" s="4" t="s">
        <v>541</v>
      </c>
      <c r="G228" s="39" t="s">
        <v>90</v>
      </c>
      <c r="H228" s="39" t="s">
        <v>89</v>
      </c>
      <c r="I228" s="39"/>
      <c r="J228" s="39"/>
      <c r="K228" s="39"/>
      <c r="L228" s="39"/>
      <c r="M228" s="39"/>
      <c r="N228" s="128">
        <f t="shared" si="5"/>
        <v>1903539</v>
      </c>
      <c r="O228" s="4"/>
    </row>
    <row r="229" spans="3:15" ht="16.5" hidden="1">
      <c r="C229" s="38">
        <v>45709</v>
      </c>
      <c r="D229" s="130">
        <v>2440</v>
      </c>
      <c r="E229" s="130"/>
      <c r="F229" s="4" t="s">
        <v>140</v>
      </c>
      <c r="G229" s="39" t="s">
        <v>113</v>
      </c>
      <c r="H229" s="39"/>
      <c r="I229" s="39"/>
      <c r="J229" s="39"/>
      <c r="K229" s="39"/>
      <c r="L229" s="39"/>
      <c r="M229" s="39"/>
      <c r="N229" s="128">
        <f t="shared" si="5"/>
        <v>1901099</v>
      </c>
      <c r="O229" s="4"/>
    </row>
    <row r="230" spans="3:15" ht="16.5" hidden="1">
      <c r="C230" s="38">
        <v>45710</v>
      </c>
      <c r="D230" s="130"/>
      <c r="E230" s="130">
        <v>52770</v>
      </c>
      <c r="F230" s="4" t="s">
        <v>548</v>
      </c>
      <c r="G230" s="39" t="s">
        <v>90</v>
      </c>
      <c r="H230" s="39" t="s">
        <v>111</v>
      </c>
      <c r="I230" s="39"/>
      <c r="J230" s="39"/>
      <c r="K230" s="39"/>
      <c r="L230" s="39"/>
      <c r="M230" s="39"/>
      <c r="N230" s="128">
        <f t="shared" si="5"/>
        <v>1953869</v>
      </c>
      <c r="O230" s="4"/>
    </row>
    <row r="231" spans="3:15" ht="16.5" hidden="1">
      <c r="C231" s="38">
        <v>45716</v>
      </c>
      <c r="D231" s="130"/>
      <c r="E231" s="130">
        <v>35150</v>
      </c>
      <c r="F231" s="4" t="s">
        <v>541</v>
      </c>
      <c r="G231" s="39" t="s">
        <v>655</v>
      </c>
      <c r="H231" s="39" t="s">
        <v>89</v>
      </c>
      <c r="I231" s="39"/>
      <c r="J231" s="39"/>
      <c r="K231" s="39"/>
      <c r="L231" s="39"/>
      <c r="M231" s="39"/>
      <c r="N231" s="128">
        <f t="shared" ref="N231:N294" si="6">SUM(N230,-D231,E231)</f>
        <v>1989019</v>
      </c>
      <c r="O231" s="4"/>
    </row>
    <row r="232" spans="3:15" ht="16.5" hidden="1">
      <c r="C232" s="38">
        <v>45716</v>
      </c>
      <c r="D232" s="130"/>
      <c r="E232" s="130">
        <v>54373</v>
      </c>
      <c r="F232" s="4" t="s">
        <v>541</v>
      </c>
      <c r="G232" s="39" t="s">
        <v>90</v>
      </c>
      <c r="H232" s="39" t="s">
        <v>89</v>
      </c>
      <c r="I232" s="39"/>
      <c r="J232" s="39"/>
      <c r="K232" s="39"/>
      <c r="L232" s="39"/>
      <c r="M232" s="39"/>
      <c r="N232" s="128">
        <f t="shared" si="6"/>
        <v>2043392</v>
      </c>
      <c r="O232" s="4"/>
    </row>
    <row r="233" spans="3:15" ht="16.5" hidden="1">
      <c r="C233" s="38">
        <v>45717</v>
      </c>
      <c r="D233" s="130"/>
      <c r="E233" s="130">
        <v>124</v>
      </c>
      <c r="F233" s="4" t="s">
        <v>654</v>
      </c>
      <c r="G233" s="39" t="s">
        <v>90</v>
      </c>
      <c r="H233" s="39" t="s">
        <v>161</v>
      </c>
      <c r="I233" s="39"/>
      <c r="J233" s="39"/>
      <c r="K233" s="39"/>
      <c r="L233" s="39"/>
      <c r="M233" s="39"/>
      <c r="N233" s="128">
        <f t="shared" si="6"/>
        <v>2043516</v>
      </c>
      <c r="O233" s="4"/>
    </row>
    <row r="234" spans="3:15" ht="16.5" hidden="1">
      <c r="C234" s="38">
        <v>45717</v>
      </c>
      <c r="D234" s="130">
        <v>77000</v>
      </c>
      <c r="E234" s="130"/>
      <c r="F234" s="4" t="s">
        <v>653</v>
      </c>
      <c r="G234" s="39" t="s">
        <v>97</v>
      </c>
      <c r="H234" s="39" t="s">
        <v>421</v>
      </c>
      <c r="I234" s="39"/>
      <c r="J234" s="39"/>
      <c r="K234" s="39"/>
      <c r="L234" s="39"/>
      <c r="M234" s="39"/>
      <c r="N234" s="128">
        <f t="shared" si="6"/>
        <v>1966516</v>
      </c>
      <c r="O234" s="4"/>
    </row>
    <row r="235" spans="3:15" ht="16.5" hidden="1">
      <c r="C235" s="38">
        <v>45717</v>
      </c>
      <c r="D235" s="130">
        <v>8100</v>
      </c>
      <c r="E235" s="130"/>
      <c r="F235" s="4" t="s">
        <v>652</v>
      </c>
      <c r="G235" s="39" t="s">
        <v>97</v>
      </c>
      <c r="H235" s="39" t="s">
        <v>79</v>
      </c>
      <c r="I235" s="39"/>
      <c r="J235" s="39"/>
      <c r="K235" s="39"/>
      <c r="L235" s="39"/>
      <c r="M235" s="39"/>
      <c r="N235" s="128">
        <f t="shared" si="6"/>
        <v>1958416</v>
      </c>
      <c r="O235" s="4"/>
    </row>
    <row r="236" spans="3:15" ht="16.5" hidden="1">
      <c r="C236" s="38">
        <v>45720</v>
      </c>
      <c r="D236" s="130"/>
      <c r="E236" s="130">
        <v>120144</v>
      </c>
      <c r="F236" s="4" t="s">
        <v>541</v>
      </c>
      <c r="G236" s="39" t="s">
        <v>90</v>
      </c>
      <c r="H236" s="39" t="s">
        <v>161</v>
      </c>
      <c r="I236" s="39"/>
      <c r="J236" s="39"/>
      <c r="K236" s="39"/>
      <c r="L236" s="39"/>
      <c r="M236" s="39"/>
      <c r="N236" s="128">
        <f t="shared" si="6"/>
        <v>2078560</v>
      </c>
      <c r="O236" s="4"/>
    </row>
    <row r="237" spans="3:15" ht="16.5" hidden="1">
      <c r="C237" s="38">
        <v>45720</v>
      </c>
      <c r="D237" s="130">
        <v>42800</v>
      </c>
      <c r="E237" s="130"/>
      <c r="F237" s="4" t="s">
        <v>651</v>
      </c>
      <c r="G237" s="39" t="s">
        <v>97</v>
      </c>
      <c r="H237" s="39" t="s">
        <v>650</v>
      </c>
      <c r="I237" s="39"/>
      <c r="J237" s="39"/>
      <c r="K237" s="39"/>
      <c r="L237" s="39"/>
      <c r="M237" s="39"/>
      <c r="N237" s="128">
        <f t="shared" si="6"/>
        <v>2035760</v>
      </c>
      <c r="O237" s="4"/>
    </row>
    <row r="238" spans="3:15" ht="16.5" hidden="1">
      <c r="C238" s="38">
        <v>45721</v>
      </c>
      <c r="D238" s="130"/>
      <c r="E238" s="130">
        <v>6799</v>
      </c>
      <c r="F238" s="4" t="s">
        <v>541</v>
      </c>
      <c r="G238" s="39" t="s">
        <v>90</v>
      </c>
      <c r="H238" s="39" t="s">
        <v>89</v>
      </c>
      <c r="I238" s="39"/>
      <c r="J238" s="39"/>
      <c r="K238" s="39"/>
      <c r="L238" s="39"/>
      <c r="M238" s="39"/>
      <c r="N238" s="128">
        <f t="shared" si="6"/>
        <v>2042559</v>
      </c>
      <c r="O238" s="4"/>
    </row>
    <row r="239" spans="3:15" ht="16.5" hidden="1">
      <c r="C239" s="38">
        <v>45721</v>
      </c>
      <c r="D239" s="130">
        <v>706200</v>
      </c>
      <c r="E239" s="130"/>
      <c r="F239" s="4" t="s">
        <v>649</v>
      </c>
      <c r="G239" s="39" t="s">
        <v>97</v>
      </c>
      <c r="H239" s="39" t="s">
        <v>75</v>
      </c>
      <c r="I239" s="39" t="s">
        <v>96</v>
      </c>
      <c r="J239" s="39">
        <v>540000</v>
      </c>
      <c r="K239" s="39"/>
      <c r="L239" s="39"/>
      <c r="M239" s="39"/>
      <c r="N239" s="128">
        <f t="shared" si="6"/>
        <v>1336359</v>
      </c>
      <c r="O239" s="4"/>
    </row>
    <row r="240" spans="3:15" ht="16.5" hidden="1">
      <c r="C240" s="38">
        <v>45722</v>
      </c>
      <c r="D240" s="130">
        <v>55980</v>
      </c>
      <c r="E240" s="130"/>
      <c r="F240" s="4" t="s">
        <v>648</v>
      </c>
      <c r="G240" s="39" t="s">
        <v>97</v>
      </c>
      <c r="H240" s="39" t="s">
        <v>84</v>
      </c>
      <c r="I240" s="39"/>
      <c r="J240" s="39"/>
      <c r="K240" s="39"/>
      <c r="L240" s="39"/>
      <c r="M240" s="39"/>
      <c r="N240" s="128">
        <f t="shared" si="6"/>
        <v>1280379</v>
      </c>
      <c r="O240" s="4"/>
    </row>
    <row r="241" spans="3:15" ht="16.5" hidden="1">
      <c r="C241" s="38">
        <v>45722</v>
      </c>
      <c r="D241" s="130">
        <v>385000</v>
      </c>
      <c r="E241" s="130"/>
      <c r="F241" s="4" t="s">
        <v>647</v>
      </c>
      <c r="G241" s="39" t="s">
        <v>113</v>
      </c>
      <c r="H241" s="39"/>
      <c r="I241" s="39"/>
      <c r="J241" s="39"/>
      <c r="K241" s="39"/>
      <c r="L241" s="39"/>
      <c r="M241" s="39"/>
      <c r="N241" s="128">
        <f t="shared" si="6"/>
        <v>895379</v>
      </c>
      <c r="O241" s="4"/>
    </row>
    <row r="242" spans="3:15" ht="16.5" hidden="1">
      <c r="C242" s="38">
        <v>45723</v>
      </c>
      <c r="D242" s="130">
        <v>2960</v>
      </c>
      <c r="E242" s="130"/>
      <c r="F242" s="4" t="s">
        <v>642</v>
      </c>
      <c r="G242" s="39" t="s">
        <v>97</v>
      </c>
      <c r="H242" s="39" t="s">
        <v>76</v>
      </c>
      <c r="I242" s="39"/>
      <c r="J242" s="39"/>
      <c r="K242" s="39"/>
      <c r="L242" s="39"/>
      <c r="M242" s="39"/>
      <c r="N242" s="128">
        <f t="shared" si="6"/>
        <v>892419</v>
      </c>
      <c r="O242" s="4"/>
    </row>
    <row r="243" spans="3:15" ht="16.5" hidden="1">
      <c r="C243" s="38">
        <v>45723</v>
      </c>
      <c r="D243" s="130">
        <v>2960</v>
      </c>
      <c r="E243" s="130"/>
      <c r="F243" s="4" t="s">
        <v>642</v>
      </c>
      <c r="G243" s="39" t="s">
        <v>97</v>
      </c>
      <c r="H243" s="39" t="s">
        <v>78</v>
      </c>
      <c r="I243" s="39"/>
      <c r="J243" s="39"/>
      <c r="K243" s="39"/>
      <c r="L243" s="39"/>
      <c r="M243" s="39"/>
      <c r="N243" s="128">
        <f t="shared" si="6"/>
        <v>889459</v>
      </c>
      <c r="O243" s="4"/>
    </row>
    <row r="244" spans="3:15" ht="16.5" hidden="1">
      <c r="C244" s="38">
        <v>45723</v>
      </c>
      <c r="D244" s="130">
        <v>2960</v>
      </c>
      <c r="E244" s="130"/>
      <c r="F244" s="4" t="s">
        <v>642</v>
      </c>
      <c r="G244" s="39" t="s">
        <v>97</v>
      </c>
      <c r="H244" s="39" t="s">
        <v>77</v>
      </c>
      <c r="I244" s="39"/>
      <c r="J244" s="39"/>
      <c r="K244" s="39"/>
      <c r="L244" s="39"/>
      <c r="M244" s="39"/>
      <c r="N244" s="128">
        <f t="shared" si="6"/>
        <v>886499</v>
      </c>
      <c r="O244" s="4"/>
    </row>
    <row r="245" spans="3:15" ht="16.5" hidden="1">
      <c r="C245" s="38">
        <v>45723</v>
      </c>
      <c r="D245" s="130">
        <v>2960</v>
      </c>
      <c r="E245" s="130"/>
      <c r="F245" s="4" t="s">
        <v>642</v>
      </c>
      <c r="G245" s="39" t="s">
        <v>97</v>
      </c>
      <c r="H245" s="39" t="s">
        <v>81</v>
      </c>
      <c r="I245" s="39"/>
      <c r="J245" s="39"/>
      <c r="K245" s="39"/>
      <c r="L245" s="39"/>
      <c r="M245" s="39"/>
      <c r="N245" s="128">
        <f t="shared" si="6"/>
        <v>883539</v>
      </c>
      <c r="O245" s="4"/>
    </row>
    <row r="246" spans="3:15" ht="16.5" hidden="1">
      <c r="C246" s="38">
        <v>45723</v>
      </c>
      <c r="D246" s="130">
        <v>2960</v>
      </c>
      <c r="E246" s="130"/>
      <c r="F246" s="4" t="s">
        <v>642</v>
      </c>
      <c r="G246" s="39" t="s">
        <v>97</v>
      </c>
      <c r="H246" s="39" t="s">
        <v>641</v>
      </c>
      <c r="I246" s="39"/>
      <c r="J246" s="39"/>
      <c r="K246" s="39"/>
      <c r="L246" s="39"/>
      <c r="M246" s="39"/>
      <c r="N246" s="128">
        <f t="shared" si="6"/>
        <v>880579</v>
      </c>
      <c r="O246" s="4"/>
    </row>
    <row r="247" spans="3:15" ht="16.5" hidden="1">
      <c r="C247" s="38">
        <v>45723</v>
      </c>
      <c r="D247" s="130">
        <v>30000</v>
      </c>
      <c r="E247" s="130"/>
      <c r="F247" s="4" t="s">
        <v>646</v>
      </c>
      <c r="G247" s="39" t="s">
        <v>97</v>
      </c>
      <c r="H247" s="39" t="s">
        <v>82</v>
      </c>
      <c r="I247" s="39"/>
      <c r="J247" s="39"/>
      <c r="K247" s="39"/>
      <c r="L247" s="39"/>
      <c r="M247" s="39"/>
      <c r="N247" s="128">
        <f t="shared" si="6"/>
        <v>850579</v>
      </c>
      <c r="O247" s="4"/>
    </row>
    <row r="248" spans="3:15" ht="16.5" hidden="1">
      <c r="C248" s="38">
        <v>45723</v>
      </c>
      <c r="D248" s="130">
        <v>39630</v>
      </c>
      <c r="E248" s="130"/>
      <c r="F248" s="4" t="s">
        <v>645</v>
      </c>
      <c r="G248" s="39" t="s">
        <v>97</v>
      </c>
      <c r="H248" s="39" t="s">
        <v>84</v>
      </c>
      <c r="I248" s="39"/>
      <c r="J248" s="39"/>
      <c r="K248" s="39"/>
      <c r="L248" s="39"/>
      <c r="M248" s="39"/>
      <c r="N248" s="128">
        <f t="shared" si="6"/>
        <v>810949</v>
      </c>
      <c r="O248" s="4"/>
    </row>
    <row r="249" spans="3:15" ht="16.5" hidden="1">
      <c r="C249" s="38">
        <v>45723</v>
      </c>
      <c r="D249" s="130">
        <v>4080</v>
      </c>
      <c r="E249" s="130"/>
      <c r="F249" s="4" t="s">
        <v>642</v>
      </c>
      <c r="G249" s="39" t="s">
        <v>97</v>
      </c>
      <c r="H249" s="39" t="s">
        <v>76</v>
      </c>
      <c r="I249" s="39"/>
      <c r="J249" s="39"/>
      <c r="K249" s="39"/>
      <c r="L249" s="39"/>
      <c r="M249" s="39"/>
      <c r="N249" s="128">
        <f t="shared" si="6"/>
        <v>806869</v>
      </c>
      <c r="O249" s="4"/>
    </row>
    <row r="250" spans="3:15" ht="16.5" hidden="1">
      <c r="C250" s="38">
        <v>45723</v>
      </c>
      <c r="D250" s="130">
        <v>4080</v>
      </c>
      <c r="E250" s="130"/>
      <c r="F250" s="4" t="s">
        <v>642</v>
      </c>
      <c r="G250" s="39" t="s">
        <v>97</v>
      </c>
      <c r="H250" s="39" t="s">
        <v>78</v>
      </c>
      <c r="I250" s="39"/>
      <c r="J250" s="39"/>
      <c r="K250" s="39"/>
      <c r="L250" s="39"/>
      <c r="M250" s="39"/>
      <c r="N250" s="128">
        <f t="shared" si="6"/>
        <v>802789</v>
      </c>
      <c r="O250" s="4"/>
    </row>
    <row r="251" spans="3:15" ht="16.5" hidden="1">
      <c r="C251" s="38">
        <v>45723</v>
      </c>
      <c r="D251" s="130">
        <v>4080</v>
      </c>
      <c r="E251" s="130"/>
      <c r="F251" s="4" t="s">
        <v>642</v>
      </c>
      <c r="G251" s="39" t="s">
        <v>97</v>
      </c>
      <c r="H251" s="39" t="s">
        <v>77</v>
      </c>
      <c r="I251" s="39"/>
      <c r="J251" s="39"/>
      <c r="K251" s="39"/>
      <c r="L251" s="39"/>
      <c r="M251" s="39"/>
      <c r="N251" s="128">
        <f t="shared" si="6"/>
        <v>798709</v>
      </c>
      <c r="O251" s="4"/>
    </row>
    <row r="252" spans="3:15" ht="16.5" hidden="1">
      <c r="C252" s="38">
        <v>45723</v>
      </c>
      <c r="D252" s="130">
        <v>4080</v>
      </c>
      <c r="E252" s="130"/>
      <c r="F252" s="4" t="s">
        <v>642</v>
      </c>
      <c r="G252" s="39" t="s">
        <v>97</v>
      </c>
      <c r="H252" s="39" t="s">
        <v>81</v>
      </c>
      <c r="I252" s="39"/>
      <c r="J252" s="39"/>
      <c r="K252" s="39"/>
      <c r="L252" s="39"/>
      <c r="M252" s="39"/>
      <c r="N252" s="128">
        <f t="shared" si="6"/>
        <v>794629</v>
      </c>
      <c r="O252" s="4"/>
    </row>
    <row r="253" spans="3:15" ht="16.5" hidden="1">
      <c r="C253" s="38">
        <v>45723</v>
      </c>
      <c r="D253" s="130">
        <v>4080</v>
      </c>
      <c r="E253" s="130"/>
      <c r="F253" s="4" t="s">
        <v>642</v>
      </c>
      <c r="G253" s="39" t="s">
        <v>97</v>
      </c>
      <c r="H253" s="39" t="s">
        <v>641</v>
      </c>
      <c r="I253" s="39"/>
      <c r="J253" s="39"/>
      <c r="K253" s="39"/>
      <c r="L253" s="39"/>
      <c r="M253" s="39"/>
      <c r="N253" s="128">
        <f t="shared" si="6"/>
        <v>790549</v>
      </c>
      <c r="O253" s="4"/>
    </row>
    <row r="254" spans="3:15" ht="16.5" hidden="1">
      <c r="C254" s="38">
        <v>45726</v>
      </c>
      <c r="D254" s="130"/>
      <c r="E254" s="130">
        <v>331961</v>
      </c>
      <c r="F254" s="4" t="s">
        <v>541</v>
      </c>
      <c r="G254" s="39" t="s">
        <v>90</v>
      </c>
      <c r="H254" s="39" t="s">
        <v>89</v>
      </c>
      <c r="I254" s="39"/>
      <c r="J254" s="39"/>
      <c r="K254" s="39"/>
      <c r="L254" s="39"/>
      <c r="M254" s="39"/>
      <c r="N254" s="128">
        <f t="shared" si="6"/>
        <v>1122510</v>
      </c>
      <c r="O254" s="4"/>
    </row>
    <row r="255" spans="3:15" ht="16.5" hidden="1">
      <c r="C255" s="38">
        <v>45727</v>
      </c>
      <c r="D255" s="130">
        <v>283710</v>
      </c>
      <c r="E255" s="130"/>
      <c r="F255" s="4" t="s">
        <v>644</v>
      </c>
      <c r="G255" s="39" t="s">
        <v>97</v>
      </c>
      <c r="H255" s="39" t="s">
        <v>84</v>
      </c>
      <c r="I255" s="39"/>
      <c r="J255" s="39"/>
      <c r="K255" s="39"/>
      <c r="L255" s="39"/>
      <c r="M255" s="39"/>
      <c r="N255" s="128">
        <f t="shared" si="6"/>
        <v>838800</v>
      </c>
      <c r="O255" s="4"/>
    </row>
    <row r="256" spans="3:15" ht="16.5" hidden="1">
      <c r="C256" s="38">
        <v>45727</v>
      </c>
      <c r="D256" s="130">
        <v>6300</v>
      </c>
      <c r="E256" s="130"/>
      <c r="F256" s="4" t="s">
        <v>643</v>
      </c>
      <c r="G256" s="39" t="s">
        <v>102</v>
      </c>
      <c r="H256" s="39" t="s">
        <v>265</v>
      </c>
      <c r="I256" s="39"/>
      <c r="J256" s="39"/>
      <c r="K256" s="39"/>
      <c r="L256" s="39"/>
      <c r="M256" s="39"/>
      <c r="N256" s="128">
        <f t="shared" si="6"/>
        <v>832500</v>
      </c>
      <c r="O256" s="4"/>
    </row>
    <row r="257" spans="3:15" ht="16.5" hidden="1">
      <c r="C257" s="38">
        <v>45728</v>
      </c>
      <c r="D257" s="130">
        <v>3600</v>
      </c>
      <c r="E257" s="130"/>
      <c r="F257" s="4" t="s">
        <v>642</v>
      </c>
      <c r="G257" s="39" t="s">
        <v>97</v>
      </c>
      <c r="H257" s="39" t="s">
        <v>76</v>
      </c>
      <c r="I257" s="39"/>
      <c r="J257" s="39"/>
      <c r="K257" s="39"/>
      <c r="L257" s="39"/>
      <c r="M257" s="39"/>
      <c r="N257" s="128">
        <f t="shared" si="6"/>
        <v>828900</v>
      </c>
      <c r="O257" s="4"/>
    </row>
    <row r="258" spans="3:15" ht="16.5" hidden="1">
      <c r="C258" s="38">
        <v>45728</v>
      </c>
      <c r="D258" s="130">
        <v>3600</v>
      </c>
      <c r="E258" s="130"/>
      <c r="F258" s="4" t="s">
        <v>642</v>
      </c>
      <c r="G258" s="39" t="s">
        <v>97</v>
      </c>
      <c r="H258" s="39" t="s">
        <v>78</v>
      </c>
      <c r="I258" s="39"/>
      <c r="J258" s="39"/>
      <c r="K258" s="39"/>
      <c r="L258" s="39"/>
      <c r="M258" s="39"/>
      <c r="N258" s="128">
        <f t="shared" si="6"/>
        <v>825300</v>
      </c>
      <c r="O258" s="4"/>
    </row>
    <row r="259" spans="3:15" ht="16.5" hidden="1">
      <c r="C259" s="38">
        <v>45728</v>
      </c>
      <c r="D259" s="130">
        <v>3600</v>
      </c>
      <c r="E259" s="130"/>
      <c r="F259" s="4" t="s">
        <v>642</v>
      </c>
      <c r="G259" s="39" t="s">
        <v>97</v>
      </c>
      <c r="H259" s="39" t="s">
        <v>77</v>
      </c>
      <c r="I259" s="39"/>
      <c r="J259" s="39"/>
      <c r="K259" s="39"/>
      <c r="L259" s="39"/>
      <c r="M259" s="39"/>
      <c r="N259" s="128">
        <f t="shared" si="6"/>
        <v>821700</v>
      </c>
      <c r="O259" s="4"/>
    </row>
    <row r="260" spans="3:15" ht="16.5" hidden="1">
      <c r="C260" s="38">
        <v>45728</v>
      </c>
      <c r="D260" s="130">
        <v>3600</v>
      </c>
      <c r="E260" s="130"/>
      <c r="F260" s="4" t="s">
        <v>642</v>
      </c>
      <c r="G260" s="39" t="s">
        <v>97</v>
      </c>
      <c r="H260" s="39" t="s">
        <v>81</v>
      </c>
      <c r="I260" s="39"/>
      <c r="J260" s="39"/>
      <c r="K260" s="39"/>
      <c r="L260" s="39"/>
      <c r="M260" s="39"/>
      <c r="N260" s="128">
        <f t="shared" si="6"/>
        <v>818100</v>
      </c>
      <c r="O260" s="4"/>
    </row>
    <row r="261" spans="3:15" ht="16.5" hidden="1">
      <c r="C261" s="38">
        <v>45728</v>
      </c>
      <c r="D261" s="130">
        <v>3600</v>
      </c>
      <c r="E261" s="130"/>
      <c r="F261" s="4" t="s">
        <v>642</v>
      </c>
      <c r="G261" s="39" t="s">
        <v>97</v>
      </c>
      <c r="H261" s="39" t="s">
        <v>641</v>
      </c>
      <c r="I261" s="39"/>
      <c r="J261" s="39"/>
      <c r="K261" s="39"/>
      <c r="L261" s="39"/>
      <c r="M261" s="39"/>
      <c r="N261" s="128">
        <f t="shared" si="6"/>
        <v>814500</v>
      </c>
      <c r="O261" s="4"/>
    </row>
    <row r="262" spans="3:15" ht="16.5" hidden="1">
      <c r="C262" s="38">
        <v>45729</v>
      </c>
      <c r="D262" s="130">
        <v>162960</v>
      </c>
      <c r="E262" s="130"/>
      <c r="F262" s="4" t="s">
        <v>558</v>
      </c>
      <c r="G262" s="39" t="s">
        <v>97</v>
      </c>
      <c r="H262" s="39" t="s">
        <v>84</v>
      </c>
      <c r="I262" s="39"/>
      <c r="J262" s="39"/>
      <c r="K262" s="39"/>
      <c r="L262" s="39"/>
      <c r="M262" s="39"/>
      <c r="N262" s="128">
        <f t="shared" si="6"/>
        <v>651540</v>
      </c>
      <c r="O262" s="4"/>
    </row>
    <row r="263" spans="3:15" ht="16.5" hidden="1">
      <c r="C263" s="38">
        <v>45729</v>
      </c>
      <c r="D263" s="130">
        <v>68000</v>
      </c>
      <c r="E263" s="130"/>
      <c r="F263" s="4" t="s">
        <v>640</v>
      </c>
      <c r="G263" s="39" t="s">
        <v>97</v>
      </c>
      <c r="H263" s="39" t="s">
        <v>84</v>
      </c>
      <c r="I263" s="39"/>
      <c r="J263" s="39"/>
      <c r="K263" s="39"/>
      <c r="L263" s="39"/>
      <c r="M263" s="39"/>
      <c r="N263" s="128">
        <f t="shared" si="6"/>
        <v>583540</v>
      </c>
      <c r="O263" s="4"/>
    </row>
    <row r="264" spans="3:15" ht="16.5" hidden="1">
      <c r="C264" s="38">
        <v>45729</v>
      </c>
      <c r="D264" s="130">
        <v>89280</v>
      </c>
      <c r="E264" s="130"/>
      <c r="F264" s="4" t="s">
        <v>639</v>
      </c>
      <c r="G264" s="39" t="s">
        <v>97</v>
      </c>
      <c r="H264" s="39" t="s">
        <v>421</v>
      </c>
      <c r="I264" s="39"/>
      <c r="J264" s="39"/>
      <c r="K264" s="39"/>
      <c r="L264" s="39"/>
      <c r="M264" s="39"/>
      <c r="N264" s="128">
        <f t="shared" si="6"/>
        <v>494260</v>
      </c>
      <c r="O264" s="4"/>
    </row>
    <row r="265" spans="3:15" ht="16.5" hidden="1">
      <c r="C265" s="38">
        <v>45729</v>
      </c>
      <c r="D265" s="130"/>
      <c r="E265" s="130">
        <v>1500000</v>
      </c>
      <c r="F265" s="4" t="s">
        <v>638</v>
      </c>
      <c r="G265" s="39" t="s">
        <v>828</v>
      </c>
      <c r="H265" s="39" t="s">
        <v>182</v>
      </c>
      <c r="I265" s="39"/>
      <c r="J265" s="39"/>
      <c r="K265" s="39"/>
      <c r="L265" s="39"/>
      <c r="M265" s="39"/>
      <c r="N265" s="128">
        <f t="shared" si="6"/>
        <v>1994260</v>
      </c>
      <c r="O265" s="4"/>
    </row>
    <row r="266" spans="3:15" ht="16.5" hidden="1">
      <c r="C266" s="38">
        <v>45731</v>
      </c>
      <c r="D266" s="130">
        <v>42800</v>
      </c>
      <c r="E266" s="130"/>
      <c r="F266" s="4" t="s">
        <v>103</v>
      </c>
      <c r="G266" s="39" t="s">
        <v>102</v>
      </c>
      <c r="H266" s="39"/>
      <c r="I266" s="39"/>
      <c r="J266" s="39"/>
      <c r="K266" s="39"/>
      <c r="L266" s="39"/>
      <c r="M266" s="39"/>
      <c r="N266" s="128">
        <f t="shared" si="6"/>
        <v>1951460</v>
      </c>
      <c r="O266" s="4"/>
    </row>
    <row r="267" spans="3:15" ht="16.5" hidden="1">
      <c r="C267" s="38">
        <v>45731</v>
      </c>
      <c r="D267" s="130">
        <v>12110</v>
      </c>
      <c r="E267" s="130"/>
      <c r="F267" s="4" t="s">
        <v>637</v>
      </c>
      <c r="G267" s="39" t="s">
        <v>97</v>
      </c>
      <c r="H267" s="39" t="s">
        <v>421</v>
      </c>
      <c r="I267" s="39"/>
      <c r="J267" s="39"/>
      <c r="K267" s="39"/>
      <c r="L267" s="39"/>
      <c r="M267" s="39"/>
      <c r="N267" s="128">
        <f t="shared" si="6"/>
        <v>1939350</v>
      </c>
      <c r="O267" s="4"/>
    </row>
    <row r="268" spans="3:15" ht="16.5" hidden="1">
      <c r="C268" s="38">
        <v>45731</v>
      </c>
      <c r="D268" s="130">
        <v>8900</v>
      </c>
      <c r="E268" s="130"/>
      <c r="F268" s="4" t="s">
        <v>525</v>
      </c>
      <c r="G268" s="39" t="s">
        <v>97</v>
      </c>
      <c r="H268" s="39" t="s">
        <v>421</v>
      </c>
      <c r="I268" s="39" t="s">
        <v>96</v>
      </c>
      <c r="J268" s="39">
        <v>8900</v>
      </c>
      <c r="K268" s="39"/>
      <c r="L268" s="39"/>
      <c r="M268" s="39"/>
      <c r="N268" s="128">
        <f t="shared" si="6"/>
        <v>1930450</v>
      </c>
      <c r="O268" s="4"/>
    </row>
    <row r="269" spans="3:15" ht="16.5" hidden="1">
      <c r="C269" s="38">
        <v>45731</v>
      </c>
      <c r="D269" s="130">
        <v>8900</v>
      </c>
      <c r="E269" s="130"/>
      <c r="F269" s="4" t="s">
        <v>525</v>
      </c>
      <c r="G269" s="39" t="s">
        <v>97</v>
      </c>
      <c r="H269" s="39" t="s">
        <v>421</v>
      </c>
      <c r="I269" s="39" t="s">
        <v>96</v>
      </c>
      <c r="J269" s="39">
        <v>8900</v>
      </c>
      <c r="K269" s="39"/>
      <c r="L269" s="39"/>
      <c r="M269" s="39"/>
      <c r="N269" s="128">
        <f t="shared" si="6"/>
        <v>1921550</v>
      </c>
      <c r="O269" s="4"/>
    </row>
    <row r="270" spans="3:15" ht="16.5" hidden="1">
      <c r="C270" s="38">
        <v>45731</v>
      </c>
      <c r="D270" s="130">
        <v>18800</v>
      </c>
      <c r="E270" s="130"/>
      <c r="F270" s="4" t="s">
        <v>636</v>
      </c>
      <c r="G270" s="39" t="s">
        <v>97</v>
      </c>
      <c r="H270" s="39" t="s">
        <v>82</v>
      </c>
      <c r="I270" s="39"/>
      <c r="J270" s="39"/>
      <c r="K270" s="39"/>
      <c r="L270" s="39"/>
      <c r="M270" s="39"/>
      <c r="N270" s="128">
        <f t="shared" si="6"/>
        <v>1902750</v>
      </c>
      <c r="O270" s="4"/>
    </row>
    <row r="271" spans="3:15" ht="16.5" hidden="1">
      <c r="C271" s="38">
        <v>45732</v>
      </c>
      <c r="D271" s="130">
        <v>338800</v>
      </c>
      <c r="E271" s="130"/>
      <c r="F271" s="4" t="s">
        <v>635</v>
      </c>
      <c r="G271" s="39" t="s">
        <v>97</v>
      </c>
      <c r="H271" s="39" t="s">
        <v>421</v>
      </c>
      <c r="I271" s="39" t="s">
        <v>96</v>
      </c>
      <c r="J271" s="39">
        <v>195800</v>
      </c>
      <c r="K271" s="39"/>
      <c r="L271" s="39"/>
      <c r="M271" s="39"/>
      <c r="N271" s="128">
        <f t="shared" si="6"/>
        <v>1563950</v>
      </c>
      <c r="O271" s="4"/>
    </row>
    <row r="272" spans="3:15" ht="16.5" hidden="1">
      <c r="C272" s="38">
        <v>45732</v>
      </c>
      <c r="D272" s="130">
        <v>776820</v>
      </c>
      <c r="E272" s="130"/>
      <c r="F272" s="4" t="s">
        <v>634</v>
      </c>
      <c r="G272" s="39" t="s">
        <v>97</v>
      </c>
      <c r="H272" s="39" t="s">
        <v>84</v>
      </c>
      <c r="I272" s="39" t="s">
        <v>96</v>
      </c>
      <c r="J272" s="39">
        <v>594000</v>
      </c>
      <c r="K272" s="39"/>
      <c r="L272" s="39"/>
      <c r="M272" s="39"/>
      <c r="N272" s="128">
        <f t="shared" si="6"/>
        <v>787130</v>
      </c>
      <c r="O272" s="4"/>
    </row>
    <row r="273" spans="3:15" ht="16.5" hidden="1">
      <c r="C273" s="38">
        <v>45732</v>
      </c>
      <c r="D273" s="130">
        <v>631620</v>
      </c>
      <c r="E273" s="130"/>
      <c r="F273" s="4" t="s">
        <v>556</v>
      </c>
      <c r="G273" s="39" t="s">
        <v>97</v>
      </c>
      <c r="H273" s="39" t="s">
        <v>82</v>
      </c>
      <c r="I273" s="39" t="s">
        <v>96</v>
      </c>
      <c r="J273" s="39">
        <v>462000</v>
      </c>
      <c r="K273" s="39"/>
      <c r="L273" s="39"/>
      <c r="M273" s="39"/>
      <c r="N273" s="128">
        <f t="shared" si="6"/>
        <v>155510</v>
      </c>
      <c r="O273" s="4"/>
    </row>
    <row r="274" spans="3:15" ht="16.5" hidden="1">
      <c r="C274" s="38">
        <v>45732</v>
      </c>
      <c r="D274" s="130">
        <v>25990</v>
      </c>
      <c r="E274" s="130"/>
      <c r="F274" s="4" t="s">
        <v>633</v>
      </c>
      <c r="G274" s="39" t="s">
        <v>102</v>
      </c>
      <c r="H274" s="39"/>
      <c r="I274" s="39"/>
      <c r="J274" s="39"/>
      <c r="K274" s="39"/>
      <c r="L274" s="39"/>
      <c r="M274" s="39"/>
      <c r="N274" s="128">
        <f t="shared" si="6"/>
        <v>129520</v>
      </c>
      <c r="O274" s="4"/>
    </row>
    <row r="275" spans="3:15" ht="16.5" hidden="1">
      <c r="C275" s="38">
        <v>45732</v>
      </c>
      <c r="D275" s="130">
        <v>21000</v>
      </c>
      <c r="E275" s="130"/>
      <c r="F275" s="4" t="s">
        <v>554</v>
      </c>
      <c r="G275" s="39" t="s">
        <v>97</v>
      </c>
      <c r="H275" s="39" t="s">
        <v>82</v>
      </c>
      <c r="I275" s="39" t="s">
        <v>96</v>
      </c>
      <c r="J275" s="39">
        <v>21000</v>
      </c>
      <c r="K275" s="39"/>
      <c r="L275" s="39"/>
      <c r="M275" s="39"/>
      <c r="N275" s="128">
        <f t="shared" si="6"/>
        <v>108520</v>
      </c>
      <c r="O275" s="4"/>
    </row>
    <row r="276" spans="3:15" ht="16.5" hidden="1">
      <c r="C276" s="38">
        <v>45732</v>
      </c>
      <c r="D276" s="130">
        <v>21000</v>
      </c>
      <c r="E276" s="130"/>
      <c r="F276" s="4" t="s">
        <v>554</v>
      </c>
      <c r="G276" s="39" t="s">
        <v>97</v>
      </c>
      <c r="H276" s="39" t="s">
        <v>82</v>
      </c>
      <c r="I276" s="39" t="s">
        <v>96</v>
      </c>
      <c r="J276" s="39">
        <v>21000</v>
      </c>
      <c r="K276" s="39"/>
      <c r="L276" s="39"/>
      <c r="M276" s="39"/>
      <c r="N276" s="128">
        <f t="shared" si="6"/>
        <v>87520</v>
      </c>
      <c r="O276" s="4"/>
    </row>
    <row r="277" spans="3:15" ht="16.5" hidden="1">
      <c r="C277" s="38">
        <v>45734</v>
      </c>
      <c r="D277" s="130"/>
      <c r="E277" s="130">
        <v>8014</v>
      </c>
      <c r="F277" s="4" t="s">
        <v>541</v>
      </c>
      <c r="G277" s="39" t="s">
        <v>90</v>
      </c>
      <c r="H277" s="39" t="s">
        <v>89</v>
      </c>
      <c r="I277" s="39"/>
      <c r="J277" s="39"/>
      <c r="K277" s="39"/>
      <c r="L277" s="39"/>
      <c r="M277" s="39"/>
      <c r="N277" s="128">
        <f t="shared" si="6"/>
        <v>95534</v>
      </c>
      <c r="O277" s="4"/>
    </row>
    <row r="278" spans="3:15" ht="16.5" hidden="1">
      <c r="C278" s="38">
        <v>45735</v>
      </c>
      <c r="D278" s="130">
        <v>41710</v>
      </c>
      <c r="E278" s="130"/>
      <c r="F278" s="4" t="s">
        <v>632</v>
      </c>
      <c r="G278" s="39" t="s">
        <v>102</v>
      </c>
      <c r="H278" s="39"/>
      <c r="I278" s="39"/>
      <c r="J278" s="39"/>
      <c r="K278" s="39"/>
      <c r="L278" s="39"/>
      <c r="M278" s="39"/>
      <c r="N278" s="128">
        <f t="shared" si="6"/>
        <v>53824</v>
      </c>
      <c r="O278" s="4"/>
    </row>
    <row r="279" spans="3:15" ht="16.5" hidden="1">
      <c r="C279" s="38">
        <v>45735</v>
      </c>
      <c r="D279" s="130">
        <v>13200</v>
      </c>
      <c r="E279" s="130"/>
      <c r="F279" s="4" t="s">
        <v>631</v>
      </c>
      <c r="G279" s="39" t="s">
        <v>97</v>
      </c>
      <c r="H279" s="39" t="s">
        <v>82</v>
      </c>
      <c r="I279" s="39"/>
      <c r="J279" s="39"/>
      <c r="K279" s="39"/>
      <c r="L279" s="39"/>
      <c r="M279" s="39"/>
      <c r="N279" s="128">
        <f t="shared" si="6"/>
        <v>40624</v>
      </c>
      <c r="O279" s="4"/>
    </row>
    <row r="280" spans="3:15" ht="16.5" hidden="1">
      <c r="C280" s="38">
        <v>45736</v>
      </c>
      <c r="D280" s="130"/>
      <c r="E280" s="130">
        <v>37500</v>
      </c>
      <c r="F280" s="4" t="s">
        <v>630</v>
      </c>
      <c r="G280" s="39" t="s">
        <v>90</v>
      </c>
      <c r="H280" s="39" t="s">
        <v>161</v>
      </c>
      <c r="I280" s="39"/>
      <c r="J280" s="39"/>
      <c r="K280" s="39"/>
      <c r="L280" s="39"/>
      <c r="M280" s="39"/>
      <c r="N280" s="128">
        <f t="shared" si="6"/>
        <v>78124</v>
      </c>
      <c r="O280" s="4"/>
    </row>
    <row r="281" spans="3:15" ht="16.5" hidden="1">
      <c r="C281" s="38">
        <v>45737</v>
      </c>
      <c r="D281" s="130"/>
      <c r="E281" s="130">
        <v>77000</v>
      </c>
      <c r="F281" s="4" t="s">
        <v>629</v>
      </c>
      <c r="G281" s="39" t="s">
        <v>90</v>
      </c>
      <c r="H281" s="39" t="s">
        <v>161</v>
      </c>
      <c r="I281" s="39"/>
      <c r="J281" s="39"/>
      <c r="K281" s="39"/>
      <c r="L281" s="39"/>
      <c r="M281" s="39"/>
      <c r="N281" s="128">
        <f t="shared" si="6"/>
        <v>155124</v>
      </c>
      <c r="O281" s="4"/>
    </row>
    <row r="282" spans="3:15" ht="16.5" hidden="1">
      <c r="C282" s="38">
        <v>45737</v>
      </c>
      <c r="D282" s="130">
        <v>22000</v>
      </c>
      <c r="E282" s="130"/>
      <c r="F282" s="4" t="s">
        <v>628</v>
      </c>
      <c r="G282" s="39" t="s">
        <v>113</v>
      </c>
      <c r="H282" s="39"/>
      <c r="I282" s="39"/>
      <c r="J282" s="39"/>
      <c r="K282" s="39"/>
      <c r="L282" s="39"/>
      <c r="M282" s="39"/>
      <c r="N282" s="128">
        <f t="shared" si="6"/>
        <v>133124</v>
      </c>
      <c r="O282" s="4"/>
    </row>
    <row r="283" spans="3:15" ht="16.5" hidden="1">
      <c r="C283" s="38">
        <v>45737</v>
      </c>
      <c r="D283" s="130">
        <v>3300</v>
      </c>
      <c r="E283" s="130"/>
      <c r="F283" s="4" t="s">
        <v>140</v>
      </c>
      <c r="G283" s="39" t="s">
        <v>113</v>
      </c>
      <c r="H283" s="39"/>
      <c r="I283" s="39"/>
      <c r="J283" s="39"/>
      <c r="K283" s="39"/>
      <c r="L283" s="39"/>
      <c r="M283" s="39"/>
      <c r="N283" s="128">
        <f t="shared" si="6"/>
        <v>129824</v>
      </c>
      <c r="O283" s="4"/>
    </row>
    <row r="284" spans="3:15" ht="16.5" hidden="1">
      <c r="C284" s="38">
        <v>45737</v>
      </c>
      <c r="D284" s="130">
        <v>13700</v>
      </c>
      <c r="E284" s="130"/>
      <c r="F284" s="4" t="s">
        <v>627</v>
      </c>
      <c r="G284" s="39" t="s">
        <v>97</v>
      </c>
      <c r="H284" s="39" t="s">
        <v>84</v>
      </c>
      <c r="I284" s="39"/>
      <c r="J284" s="39"/>
      <c r="K284" s="39"/>
      <c r="L284" s="39"/>
      <c r="M284" s="39"/>
      <c r="N284" s="128">
        <f t="shared" si="6"/>
        <v>116124</v>
      </c>
      <c r="O284" s="4"/>
    </row>
    <row r="285" spans="3:15" ht="16.5" hidden="1">
      <c r="C285" s="38">
        <v>45737</v>
      </c>
      <c r="D285" s="130"/>
      <c r="E285" s="130">
        <v>13350</v>
      </c>
      <c r="F285" s="4" t="s">
        <v>626</v>
      </c>
      <c r="G285" s="39" t="s">
        <v>90</v>
      </c>
      <c r="H285" s="39" t="s">
        <v>161</v>
      </c>
      <c r="I285" s="39"/>
      <c r="J285" s="39"/>
      <c r="K285" s="39"/>
      <c r="L285" s="39"/>
      <c r="M285" s="39"/>
      <c r="N285" s="128">
        <f t="shared" si="6"/>
        <v>129474</v>
      </c>
      <c r="O285" s="4"/>
    </row>
    <row r="286" spans="3:15" ht="16.5" hidden="1">
      <c r="C286" s="38">
        <v>45740</v>
      </c>
      <c r="D286" s="130"/>
      <c r="E286" s="130">
        <v>1</v>
      </c>
      <c r="F286" s="4" t="s">
        <v>625</v>
      </c>
      <c r="G286" s="39" t="s">
        <v>90</v>
      </c>
      <c r="H286" s="39" t="s">
        <v>161</v>
      </c>
      <c r="I286" s="39"/>
      <c r="J286" s="39"/>
      <c r="K286" s="39"/>
      <c r="L286" s="39"/>
      <c r="M286" s="39"/>
      <c r="N286" s="128">
        <f t="shared" si="6"/>
        <v>129475</v>
      </c>
      <c r="O286" s="4"/>
    </row>
    <row r="287" spans="3:15" ht="16.5" hidden="1">
      <c r="C287" s="38">
        <v>45740</v>
      </c>
      <c r="D287" s="130"/>
      <c r="E287" s="130">
        <v>150000</v>
      </c>
      <c r="F287" s="4" t="s">
        <v>624</v>
      </c>
      <c r="G287" s="39" t="s">
        <v>828</v>
      </c>
      <c r="H287" s="39" t="s">
        <v>180</v>
      </c>
      <c r="I287" s="39"/>
      <c r="J287" s="39"/>
      <c r="K287" s="39"/>
      <c r="L287" s="39"/>
      <c r="M287" s="39"/>
      <c r="N287" s="128">
        <f t="shared" si="6"/>
        <v>279475</v>
      </c>
      <c r="O287" s="4"/>
    </row>
    <row r="288" spans="3:15" ht="16.5" hidden="1">
      <c r="C288" s="38">
        <v>45740</v>
      </c>
      <c r="D288" s="130">
        <v>256000</v>
      </c>
      <c r="E288" s="130"/>
      <c r="F288" s="4" t="s">
        <v>623</v>
      </c>
      <c r="G288" s="39" t="s">
        <v>97</v>
      </c>
      <c r="H288" s="39" t="s">
        <v>84</v>
      </c>
      <c r="I288" s="39"/>
      <c r="J288" s="39"/>
      <c r="K288" s="39"/>
      <c r="L288" s="39"/>
      <c r="M288" s="39"/>
      <c r="N288" s="128">
        <f t="shared" si="6"/>
        <v>23475</v>
      </c>
      <c r="O288" s="4"/>
    </row>
    <row r="289" spans="3:15" ht="16.5" hidden="1">
      <c r="C289" s="38">
        <v>45741</v>
      </c>
      <c r="D289" s="130"/>
      <c r="E289" s="130">
        <v>276000</v>
      </c>
      <c r="F289" s="4" t="s">
        <v>548</v>
      </c>
      <c r="G289" s="39" t="s">
        <v>90</v>
      </c>
      <c r="H289" s="39" t="s">
        <v>111</v>
      </c>
      <c r="I289" s="39"/>
      <c r="J289" s="39"/>
      <c r="K289" s="39"/>
      <c r="L289" s="39"/>
      <c r="M289" s="39"/>
      <c r="N289" s="128">
        <f t="shared" si="6"/>
        <v>299475</v>
      </c>
      <c r="O289" s="4"/>
    </row>
    <row r="290" spans="3:15" ht="16.5" hidden="1">
      <c r="C290" s="38">
        <v>45741</v>
      </c>
      <c r="D290" s="130">
        <v>142000</v>
      </c>
      <c r="E290" s="130"/>
      <c r="F290" s="4" t="s">
        <v>622</v>
      </c>
      <c r="G290" s="39" t="s">
        <v>113</v>
      </c>
      <c r="H290" s="39"/>
      <c r="I290" s="39"/>
      <c r="J290" s="39"/>
      <c r="K290" s="39"/>
      <c r="L290" s="39"/>
      <c r="M290" s="39"/>
      <c r="N290" s="128">
        <f t="shared" si="6"/>
        <v>157475</v>
      </c>
      <c r="O290" s="4"/>
    </row>
    <row r="291" spans="3:15" ht="16.5" hidden="1">
      <c r="C291" s="38">
        <v>45742</v>
      </c>
      <c r="D291" s="130"/>
      <c r="E291" s="130">
        <v>255322</v>
      </c>
      <c r="F291" s="4" t="s">
        <v>621</v>
      </c>
      <c r="G291" s="39" t="s">
        <v>90</v>
      </c>
      <c r="H291" s="39" t="s">
        <v>89</v>
      </c>
      <c r="I291" s="39"/>
      <c r="J291" s="39"/>
      <c r="K291" s="39"/>
      <c r="L291" s="39"/>
      <c r="M291" s="39"/>
      <c r="N291" s="128">
        <f t="shared" si="6"/>
        <v>412797</v>
      </c>
      <c r="O291" s="4"/>
    </row>
    <row r="292" spans="3:15" ht="16.5" hidden="1">
      <c r="C292" s="38">
        <v>45743</v>
      </c>
      <c r="D292" s="130"/>
      <c r="E292" s="130">
        <v>413723</v>
      </c>
      <c r="F292" s="4" t="s">
        <v>620</v>
      </c>
      <c r="G292" s="39" t="s">
        <v>90</v>
      </c>
      <c r="H292" s="39" t="s">
        <v>89</v>
      </c>
      <c r="I292" s="39"/>
      <c r="J292" s="39"/>
      <c r="K292" s="39"/>
      <c r="L292" s="39"/>
      <c r="M292" s="39"/>
      <c r="N292" s="128">
        <f t="shared" si="6"/>
        <v>826520</v>
      </c>
      <c r="O292" s="4"/>
    </row>
    <row r="293" spans="3:15" ht="16.5" hidden="1">
      <c r="C293" s="38">
        <v>45743</v>
      </c>
      <c r="D293" s="130">
        <v>650000</v>
      </c>
      <c r="E293" s="130"/>
      <c r="F293" s="4" t="s">
        <v>619</v>
      </c>
      <c r="G293" s="39" t="s">
        <v>97</v>
      </c>
      <c r="H293" s="39" t="s">
        <v>82</v>
      </c>
      <c r="I293" s="39"/>
      <c r="J293" s="39"/>
      <c r="K293" s="39"/>
      <c r="L293" s="39"/>
      <c r="M293" s="39"/>
      <c r="N293" s="128">
        <f t="shared" si="6"/>
        <v>176520</v>
      </c>
      <c r="O293" s="4"/>
    </row>
    <row r="294" spans="3:15" ht="16.5" hidden="1">
      <c r="C294" s="38">
        <v>45744</v>
      </c>
      <c r="D294" s="130"/>
      <c r="E294" s="130">
        <v>148060</v>
      </c>
      <c r="F294" s="4" t="s">
        <v>618</v>
      </c>
      <c r="G294" s="39" t="s">
        <v>90</v>
      </c>
      <c r="H294" s="39" t="s">
        <v>89</v>
      </c>
      <c r="I294" s="39"/>
      <c r="J294" s="39"/>
      <c r="K294" s="39"/>
      <c r="L294" s="39"/>
      <c r="M294" s="39"/>
      <c r="N294" s="128">
        <f t="shared" si="6"/>
        <v>324580</v>
      </c>
      <c r="O294" s="4"/>
    </row>
    <row r="295" spans="3:15" ht="16.5" hidden="1">
      <c r="C295" s="38">
        <v>45745</v>
      </c>
      <c r="D295" s="130">
        <v>66000</v>
      </c>
      <c r="E295" s="130"/>
      <c r="F295" s="4" t="s">
        <v>617</v>
      </c>
      <c r="G295" s="39" t="s">
        <v>97</v>
      </c>
      <c r="H295" s="39" t="s">
        <v>84</v>
      </c>
      <c r="I295" s="39" t="s">
        <v>96</v>
      </c>
      <c r="J295" s="43">
        <v>21000</v>
      </c>
      <c r="K295" s="39"/>
      <c r="L295" s="39"/>
      <c r="M295" s="39"/>
      <c r="N295" s="128">
        <f t="shared" ref="N295:N358" si="7">SUM(N294,-D295,E295)</f>
        <v>258580</v>
      </c>
      <c r="O295" s="4"/>
    </row>
    <row r="296" spans="3:15" ht="16.5" hidden="1">
      <c r="C296" s="38">
        <v>45747</v>
      </c>
      <c r="D296" s="130"/>
      <c r="E296" s="130">
        <v>18296</v>
      </c>
      <c r="F296" s="4" t="s">
        <v>616</v>
      </c>
      <c r="G296" s="39" t="s">
        <v>90</v>
      </c>
      <c r="H296" s="39" t="s">
        <v>89</v>
      </c>
      <c r="I296" s="39"/>
      <c r="J296" s="39"/>
      <c r="K296" s="39"/>
      <c r="L296" s="39"/>
      <c r="M296" s="39"/>
      <c r="N296" s="128">
        <f t="shared" si="7"/>
        <v>276876</v>
      </c>
      <c r="O296" s="4"/>
    </row>
    <row r="297" spans="3:15" ht="16.5" hidden="1">
      <c r="C297" s="38">
        <v>45747</v>
      </c>
      <c r="D297" s="130"/>
      <c r="E297" s="130">
        <v>73975</v>
      </c>
      <c r="F297" s="4" t="s">
        <v>615</v>
      </c>
      <c r="G297" s="39" t="s">
        <v>90</v>
      </c>
      <c r="H297" s="39" t="s">
        <v>89</v>
      </c>
      <c r="I297" s="39"/>
      <c r="J297" s="39"/>
      <c r="K297" s="39"/>
      <c r="L297" s="39"/>
      <c r="M297" s="39"/>
      <c r="N297" s="128">
        <f t="shared" si="7"/>
        <v>350851</v>
      </c>
      <c r="O297" s="4"/>
    </row>
    <row r="298" spans="3:15" ht="16.5" hidden="1">
      <c r="C298" s="38">
        <v>45748</v>
      </c>
      <c r="D298" s="130"/>
      <c r="E298" s="130">
        <v>170025</v>
      </c>
      <c r="F298" s="4" t="s">
        <v>541</v>
      </c>
      <c r="G298" s="39" t="s">
        <v>90</v>
      </c>
      <c r="H298" s="39" t="s">
        <v>89</v>
      </c>
      <c r="I298" s="39"/>
      <c r="J298" s="39"/>
      <c r="K298" s="39"/>
      <c r="L298" s="39"/>
      <c r="M298" s="39"/>
      <c r="N298" s="128">
        <f t="shared" si="7"/>
        <v>520876</v>
      </c>
      <c r="O298" s="4"/>
    </row>
    <row r="299" spans="3:15" ht="16.5" hidden="1">
      <c r="C299" s="38">
        <v>45749</v>
      </c>
      <c r="D299" s="130"/>
      <c r="E299" s="130">
        <v>43549</v>
      </c>
      <c r="F299" s="4" t="s">
        <v>541</v>
      </c>
      <c r="G299" s="39" t="s">
        <v>90</v>
      </c>
      <c r="H299" s="39" t="s">
        <v>89</v>
      </c>
      <c r="I299" s="39"/>
      <c r="J299" s="39"/>
      <c r="K299" s="39"/>
      <c r="L299" s="39"/>
      <c r="M299" s="39"/>
      <c r="N299" s="128">
        <f t="shared" si="7"/>
        <v>564425</v>
      </c>
      <c r="O299" s="4"/>
    </row>
    <row r="300" spans="3:15" ht="16.5" hidden="1">
      <c r="C300" s="38">
        <v>45749</v>
      </c>
      <c r="D300" s="130"/>
      <c r="E300" s="130">
        <v>386686</v>
      </c>
      <c r="F300" s="4" t="s">
        <v>614</v>
      </c>
      <c r="G300" s="39" t="s">
        <v>90</v>
      </c>
      <c r="H300" s="39" t="s">
        <v>89</v>
      </c>
      <c r="I300" s="39"/>
      <c r="J300" s="39"/>
      <c r="K300" s="39"/>
      <c r="L300" s="39"/>
      <c r="M300" s="39"/>
      <c r="N300" s="128">
        <f t="shared" si="7"/>
        <v>951111</v>
      </c>
      <c r="O300" s="4"/>
    </row>
    <row r="301" spans="3:15" ht="16.5" hidden="1">
      <c r="C301" s="38">
        <v>45749</v>
      </c>
      <c r="D301" s="130">
        <v>90000</v>
      </c>
      <c r="E301" s="130"/>
      <c r="F301" s="4" t="s">
        <v>613</v>
      </c>
      <c r="G301" s="39" t="s">
        <v>97</v>
      </c>
      <c r="H301" s="39" t="s">
        <v>82</v>
      </c>
      <c r="I301" s="39"/>
      <c r="J301" s="39"/>
      <c r="K301" s="39"/>
      <c r="L301" s="39"/>
      <c r="M301" s="39"/>
      <c r="N301" s="128">
        <f t="shared" si="7"/>
        <v>861111</v>
      </c>
      <c r="O301" s="4"/>
    </row>
    <row r="302" spans="3:15" ht="16.5" hidden="1">
      <c r="C302" s="38">
        <v>45749</v>
      </c>
      <c r="D302" s="130">
        <v>99230</v>
      </c>
      <c r="E302" s="130"/>
      <c r="F302" s="4" t="s">
        <v>612</v>
      </c>
      <c r="G302" s="39" t="s">
        <v>97</v>
      </c>
      <c r="H302" s="39" t="s">
        <v>84</v>
      </c>
      <c r="I302" s="39"/>
      <c r="J302" s="39"/>
      <c r="K302" s="39"/>
      <c r="L302" s="39"/>
      <c r="M302" s="39"/>
      <c r="N302" s="128">
        <f t="shared" si="7"/>
        <v>761881</v>
      </c>
      <c r="O302" s="4"/>
    </row>
    <row r="303" spans="3:15" ht="16.5" hidden="1">
      <c r="C303" s="38">
        <v>45750</v>
      </c>
      <c r="D303" s="130">
        <v>2600</v>
      </c>
      <c r="E303" s="130"/>
      <c r="F303" s="4" t="s">
        <v>609</v>
      </c>
      <c r="G303" s="39" t="s">
        <v>97</v>
      </c>
      <c r="H303" s="39" t="s">
        <v>82</v>
      </c>
      <c r="I303" s="39"/>
      <c r="J303" s="39"/>
      <c r="K303" s="39"/>
      <c r="L303" s="39"/>
      <c r="M303" s="39"/>
      <c r="N303" s="128">
        <f t="shared" si="7"/>
        <v>759281</v>
      </c>
      <c r="O303" s="4"/>
    </row>
    <row r="304" spans="3:15" ht="16.5" hidden="1">
      <c r="C304" s="38">
        <v>45750</v>
      </c>
      <c r="D304" s="130"/>
      <c r="E304" s="130">
        <v>199024</v>
      </c>
      <c r="F304" s="4" t="s">
        <v>611</v>
      </c>
      <c r="G304" s="39" t="s">
        <v>90</v>
      </c>
      <c r="H304" s="39" t="s">
        <v>89</v>
      </c>
      <c r="I304" s="39"/>
      <c r="J304" s="39"/>
      <c r="K304" s="39"/>
      <c r="L304" s="39"/>
      <c r="M304" s="39"/>
      <c r="N304" s="128">
        <f t="shared" si="7"/>
        <v>958305</v>
      </c>
      <c r="O304" s="4"/>
    </row>
    <row r="305" spans="3:15" ht="16.5" hidden="1">
      <c r="C305" s="38">
        <v>45751</v>
      </c>
      <c r="D305" s="130"/>
      <c r="E305" s="130">
        <v>99926</v>
      </c>
      <c r="F305" s="4" t="s">
        <v>541</v>
      </c>
      <c r="G305" s="39" t="s">
        <v>90</v>
      </c>
      <c r="H305" s="39" t="s">
        <v>89</v>
      </c>
      <c r="I305" s="39"/>
      <c r="J305" s="39"/>
      <c r="K305" s="39"/>
      <c r="L305" s="39"/>
      <c r="M305" s="39"/>
      <c r="N305" s="128">
        <f t="shared" si="7"/>
        <v>1058231</v>
      </c>
      <c r="O305" s="4"/>
    </row>
    <row r="306" spans="3:15" ht="16.5" hidden="1">
      <c r="C306" s="38">
        <v>45751</v>
      </c>
      <c r="D306" s="130"/>
      <c r="E306" s="130">
        <v>384990</v>
      </c>
      <c r="F306" s="4" t="s">
        <v>610</v>
      </c>
      <c r="G306" s="39" t="s">
        <v>90</v>
      </c>
      <c r="H306" s="39" t="s">
        <v>89</v>
      </c>
      <c r="I306" s="39"/>
      <c r="J306" s="39"/>
      <c r="K306" s="39"/>
      <c r="L306" s="39"/>
      <c r="M306" s="39"/>
      <c r="N306" s="128">
        <f t="shared" si="7"/>
        <v>1443221</v>
      </c>
      <c r="O306" s="4"/>
    </row>
    <row r="307" spans="3:15" ht="16.5" hidden="1">
      <c r="C307" s="38">
        <v>45754</v>
      </c>
      <c r="D307" s="130">
        <v>5200</v>
      </c>
      <c r="E307" s="130"/>
      <c r="F307" s="4" t="s">
        <v>609</v>
      </c>
      <c r="G307" s="39" t="s">
        <v>97</v>
      </c>
      <c r="H307" s="39" t="s">
        <v>82</v>
      </c>
      <c r="I307" s="39"/>
      <c r="J307" s="39"/>
      <c r="K307" s="39"/>
      <c r="L307" s="39"/>
      <c r="M307" s="39"/>
      <c r="N307" s="128">
        <f t="shared" si="7"/>
        <v>1438021</v>
      </c>
      <c r="O307" s="4"/>
    </row>
    <row r="308" spans="3:15" ht="16.5" hidden="1">
      <c r="C308" s="38">
        <v>45754</v>
      </c>
      <c r="D308" s="130">
        <v>2600</v>
      </c>
      <c r="E308" s="130"/>
      <c r="F308" s="4" t="s">
        <v>609</v>
      </c>
      <c r="G308" s="39" t="s">
        <v>97</v>
      </c>
      <c r="H308" s="39" t="s">
        <v>82</v>
      </c>
      <c r="I308" s="39"/>
      <c r="J308" s="39"/>
      <c r="K308" s="39"/>
      <c r="L308" s="39"/>
      <c r="M308" s="39"/>
      <c r="N308" s="128">
        <f t="shared" si="7"/>
        <v>1435421</v>
      </c>
      <c r="O308" s="4"/>
    </row>
    <row r="309" spans="3:15" ht="16.5" hidden="1">
      <c r="C309" s="38">
        <v>45754</v>
      </c>
      <c r="D309" s="130">
        <v>385000</v>
      </c>
      <c r="E309" s="130"/>
      <c r="F309" s="4" t="s">
        <v>608</v>
      </c>
      <c r="G309" s="39" t="s">
        <v>113</v>
      </c>
      <c r="H309" s="39"/>
      <c r="I309" s="39"/>
      <c r="J309" s="39"/>
      <c r="K309" s="39"/>
      <c r="L309" s="39"/>
      <c r="M309" s="39"/>
      <c r="N309" s="128">
        <f t="shared" si="7"/>
        <v>1050421</v>
      </c>
      <c r="O309" s="4"/>
    </row>
    <row r="310" spans="3:15" ht="16.5" hidden="1">
      <c r="C310" s="38">
        <v>45754</v>
      </c>
      <c r="D310" s="130"/>
      <c r="E310" s="130">
        <v>113237</v>
      </c>
      <c r="F310" s="4" t="s">
        <v>607</v>
      </c>
      <c r="G310" s="39" t="s">
        <v>90</v>
      </c>
      <c r="H310" s="39" t="s">
        <v>89</v>
      </c>
      <c r="I310" s="39"/>
      <c r="J310" s="39"/>
      <c r="K310" s="39"/>
      <c r="L310" s="39"/>
      <c r="M310" s="39"/>
      <c r="N310" s="128">
        <f t="shared" si="7"/>
        <v>1163658</v>
      </c>
      <c r="O310" s="4"/>
    </row>
    <row r="311" spans="3:15" ht="16.5" hidden="1">
      <c r="C311" s="38">
        <v>45754</v>
      </c>
      <c r="D311" s="130">
        <v>219930</v>
      </c>
      <c r="E311" s="130"/>
      <c r="F311" s="4" t="s">
        <v>606</v>
      </c>
      <c r="G311" s="39" t="s">
        <v>97</v>
      </c>
      <c r="H311" s="39" t="s">
        <v>84</v>
      </c>
      <c r="I311" s="39"/>
      <c r="J311" s="39"/>
      <c r="K311" s="39"/>
      <c r="L311" s="39"/>
      <c r="M311" s="39"/>
      <c r="N311" s="128">
        <f t="shared" si="7"/>
        <v>943728</v>
      </c>
      <c r="O311" s="4"/>
    </row>
    <row r="312" spans="3:15" ht="16.5" hidden="1">
      <c r="C312" s="38">
        <v>45754</v>
      </c>
      <c r="D312" s="130">
        <v>100000</v>
      </c>
      <c r="E312" s="130"/>
      <c r="F312" s="4" t="s">
        <v>605</v>
      </c>
      <c r="G312" s="39" t="s">
        <v>97</v>
      </c>
      <c r="H312" s="39" t="s">
        <v>82</v>
      </c>
      <c r="I312" s="39"/>
      <c r="J312" s="39"/>
      <c r="K312" s="39"/>
      <c r="L312" s="39"/>
      <c r="M312" s="39"/>
      <c r="N312" s="128">
        <f t="shared" si="7"/>
        <v>843728</v>
      </c>
      <c r="O312" s="4"/>
    </row>
    <row r="313" spans="3:15" ht="16.5" hidden="1">
      <c r="C313" s="38">
        <v>45754</v>
      </c>
      <c r="D313" s="130">
        <v>100000</v>
      </c>
      <c r="E313" s="130"/>
      <c r="F313" s="4" t="s">
        <v>604</v>
      </c>
      <c r="G313" s="39" t="s">
        <v>97</v>
      </c>
      <c r="H313" s="39" t="s">
        <v>83</v>
      </c>
      <c r="I313" s="39"/>
      <c r="J313" s="39"/>
      <c r="K313" s="39"/>
      <c r="L313" s="39"/>
      <c r="M313" s="39"/>
      <c r="N313" s="128">
        <f t="shared" si="7"/>
        <v>743728</v>
      </c>
      <c r="O313" s="4"/>
    </row>
    <row r="314" spans="3:15" ht="16.5" hidden="1">
      <c r="C314" s="38">
        <v>45754</v>
      </c>
      <c r="D314" s="130">
        <v>95900</v>
      </c>
      <c r="E314" s="130"/>
      <c r="F314" s="4" t="s">
        <v>150</v>
      </c>
      <c r="G314" s="39" t="s">
        <v>102</v>
      </c>
      <c r="H314" s="39" t="s">
        <v>265</v>
      </c>
      <c r="I314" s="39"/>
      <c r="J314" s="39"/>
      <c r="K314" s="39"/>
      <c r="L314" s="39"/>
      <c r="M314" s="39"/>
      <c r="N314" s="128">
        <f t="shared" si="7"/>
        <v>647828</v>
      </c>
      <c r="O314" s="4"/>
    </row>
    <row r="315" spans="3:15" ht="16.5" hidden="1">
      <c r="C315" s="38">
        <v>45755</v>
      </c>
      <c r="D315" s="130"/>
      <c r="E315" s="130">
        <v>115059</v>
      </c>
      <c r="F315" s="4" t="s">
        <v>603</v>
      </c>
      <c r="G315" s="39" t="s">
        <v>90</v>
      </c>
      <c r="H315" s="39" t="s">
        <v>89</v>
      </c>
      <c r="I315" s="39"/>
      <c r="J315" s="39"/>
      <c r="K315" s="39"/>
      <c r="L315" s="39"/>
      <c r="M315" s="39"/>
      <c r="N315" s="128">
        <f t="shared" si="7"/>
        <v>762887</v>
      </c>
      <c r="O315" s="4"/>
    </row>
    <row r="316" spans="3:15" ht="16.5" hidden="1">
      <c r="C316" s="38">
        <v>45755</v>
      </c>
      <c r="D316" s="130">
        <v>7800</v>
      </c>
      <c r="E316" s="130"/>
      <c r="F316" s="4" t="s">
        <v>602</v>
      </c>
      <c r="G316" s="39" t="s">
        <v>97</v>
      </c>
      <c r="H316" s="39" t="s">
        <v>82</v>
      </c>
      <c r="I316" s="39"/>
      <c r="J316" s="39"/>
      <c r="K316" s="39"/>
      <c r="L316" s="39"/>
      <c r="M316" s="39"/>
      <c r="N316" s="128">
        <f t="shared" si="7"/>
        <v>755087</v>
      </c>
      <c r="O316" s="4"/>
    </row>
    <row r="317" spans="3:15" ht="16.5" hidden="1">
      <c r="C317" s="38">
        <v>45756</v>
      </c>
      <c r="D317" s="130"/>
      <c r="E317" s="130">
        <v>160688</v>
      </c>
      <c r="F317" s="4" t="s">
        <v>601</v>
      </c>
      <c r="G317" s="39" t="s">
        <v>90</v>
      </c>
      <c r="H317" s="39" t="s">
        <v>89</v>
      </c>
      <c r="I317" s="39"/>
      <c r="J317" s="39"/>
      <c r="K317" s="39"/>
      <c r="L317" s="39"/>
      <c r="M317" s="39"/>
      <c r="N317" s="128">
        <f t="shared" si="7"/>
        <v>915775</v>
      </c>
      <c r="O317" s="4"/>
    </row>
    <row r="318" spans="3:15" ht="16.5" hidden="1">
      <c r="C318" s="38">
        <v>45756</v>
      </c>
      <c r="D318" s="130"/>
      <c r="E318" s="130">
        <v>5000000</v>
      </c>
      <c r="F318" s="44" t="s">
        <v>183</v>
      </c>
      <c r="G318" s="39" t="s">
        <v>828</v>
      </c>
      <c r="H318" s="39" t="s">
        <v>180</v>
      </c>
      <c r="I318" s="39" t="s">
        <v>179</v>
      </c>
      <c r="J318" s="39"/>
      <c r="K318" s="39"/>
      <c r="L318" s="39"/>
      <c r="M318" s="39"/>
      <c r="N318" s="128">
        <f t="shared" si="7"/>
        <v>5915775</v>
      </c>
      <c r="O318" s="4"/>
    </row>
    <row r="319" spans="3:15" ht="16.5" hidden="1">
      <c r="C319" s="38">
        <v>45756</v>
      </c>
      <c r="D319" s="130"/>
      <c r="E319" s="130">
        <v>5000000</v>
      </c>
      <c r="F319" s="44" t="s">
        <v>183</v>
      </c>
      <c r="G319" s="39" t="s">
        <v>828</v>
      </c>
      <c r="H319" s="39" t="s">
        <v>182</v>
      </c>
      <c r="I319" s="39" t="s">
        <v>179</v>
      </c>
      <c r="J319" s="39"/>
      <c r="K319" s="39"/>
      <c r="L319" s="39"/>
      <c r="M319" s="39"/>
      <c r="N319" s="128">
        <f t="shared" si="7"/>
        <v>10915775</v>
      </c>
      <c r="O319" s="4"/>
    </row>
    <row r="320" spans="3:15" ht="16.5" hidden="1">
      <c r="C320" s="38">
        <v>45756</v>
      </c>
      <c r="D320" s="130">
        <v>537810</v>
      </c>
      <c r="E320" s="130"/>
      <c r="F320" s="4" t="s">
        <v>600</v>
      </c>
      <c r="G320" s="39" t="s">
        <v>97</v>
      </c>
      <c r="H320" s="39" t="s">
        <v>82</v>
      </c>
      <c r="I320" s="39"/>
      <c r="J320" s="39"/>
      <c r="K320" s="39"/>
      <c r="L320" s="39"/>
      <c r="M320" s="39"/>
      <c r="N320" s="128">
        <f t="shared" si="7"/>
        <v>10377965</v>
      </c>
      <c r="O320" s="4"/>
    </row>
    <row r="321" spans="3:15" ht="16.5" hidden="1">
      <c r="C321" s="38">
        <v>45756</v>
      </c>
      <c r="D321" s="130">
        <v>1837290</v>
      </c>
      <c r="E321" s="130"/>
      <c r="F321" s="4" t="s">
        <v>599</v>
      </c>
      <c r="G321" s="39" t="s">
        <v>97</v>
      </c>
      <c r="H321" s="39" t="s">
        <v>84</v>
      </c>
      <c r="I321" s="39"/>
      <c r="J321" s="39"/>
      <c r="K321" s="39"/>
      <c r="L321" s="39"/>
      <c r="M321" s="39"/>
      <c r="N321" s="128">
        <f t="shared" si="7"/>
        <v>8540675</v>
      </c>
      <c r="O321" s="4"/>
    </row>
    <row r="322" spans="3:15" ht="16.5" hidden="1">
      <c r="C322" s="38">
        <v>45756</v>
      </c>
      <c r="D322" s="130">
        <v>354900</v>
      </c>
      <c r="E322" s="130"/>
      <c r="F322" s="4" t="s">
        <v>598</v>
      </c>
      <c r="G322" s="39" t="s">
        <v>97</v>
      </c>
      <c r="H322" s="39" t="s">
        <v>83</v>
      </c>
      <c r="I322" s="39"/>
      <c r="J322" s="39"/>
      <c r="K322" s="39"/>
      <c r="L322" s="39"/>
      <c r="M322" s="39"/>
      <c r="N322" s="128">
        <f t="shared" si="7"/>
        <v>8185775</v>
      </c>
      <c r="O322" s="4"/>
    </row>
    <row r="323" spans="3:15" ht="16.5" hidden="1">
      <c r="C323" s="38">
        <v>45757</v>
      </c>
      <c r="D323" s="130">
        <v>178010</v>
      </c>
      <c r="E323" s="130"/>
      <c r="F323" s="4" t="s">
        <v>597</v>
      </c>
      <c r="G323" s="39" t="s">
        <v>97</v>
      </c>
      <c r="H323" s="39" t="s">
        <v>84</v>
      </c>
      <c r="I323" s="39"/>
      <c r="J323" s="39"/>
      <c r="K323" s="39"/>
      <c r="L323" s="39"/>
      <c r="M323" s="39"/>
      <c r="N323" s="128">
        <f t="shared" si="7"/>
        <v>8007765</v>
      </c>
      <c r="O323" s="4"/>
    </row>
    <row r="324" spans="3:15" ht="16.5" hidden="1">
      <c r="C324" s="38">
        <v>45757</v>
      </c>
      <c r="D324" s="130"/>
      <c r="E324" s="130">
        <v>199022</v>
      </c>
      <c r="F324" s="4" t="s">
        <v>596</v>
      </c>
      <c r="G324" s="39" t="s">
        <v>90</v>
      </c>
      <c r="H324" s="39" t="s">
        <v>89</v>
      </c>
      <c r="I324" s="39"/>
      <c r="J324" s="39"/>
      <c r="K324" s="39"/>
      <c r="L324" s="39"/>
      <c r="M324" s="39"/>
      <c r="N324" s="128">
        <f t="shared" si="7"/>
        <v>8206787</v>
      </c>
      <c r="O324" s="4"/>
    </row>
    <row r="325" spans="3:15" ht="16.5" hidden="1">
      <c r="C325" s="38">
        <v>45758</v>
      </c>
      <c r="D325" s="130"/>
      <c r="E325" s="130">
        <v>237223</v>
      </c>
      <c r="F325" s="4" t="s">
        <v>586</v>
      </c>
      <c r="G325" s="39" t="s">
        <v>90</v>
      </c>
      <c r="H325" s="39" t="s">
        <v>89</v>
      </c>
      <c r="I325" s="39"/>
      <c r="J325" s="39"/>
      <c r="K325" s="39"/>
      <c r="L325" s="39"/>
      <c r="M325" s="39"/>
      <c r="N325" s="128">
        <f t="shared" si="7"/>
        <v>8444010</v>
      </c>
      <c r="O325" s="4"/>
    </row>
    <row r="326" spans="3:15" ht="16.5" hidden="1">
      <c r="C326" s="38">
        <v>45758</v>
      </c>
      <c r="D326" s="130"/>
      <c r="E326" s="130">
        <v>27215</v>
      </c>
      <c r="F326" s="4" t="s">
        <v>586</v>
      </c>
      <c r="G326" s="39" t="s">
        <v>90</v>
      </c>
      <c r="H326" s="39" t="s">
        <v>89</v>
      </c>
      <c r="I326" s="39"/>
      <c r="J326" s="39"/>
      <c r="K326" s="39"/>
      <c r="L326" s="39"/>
      <c r="M326" s="39"/>
      <c r="N326" s="128">
        <f t="shared" si="7"/>
        <v>8471225</v>
      </c>
      <c r="O326" s="4"/>
    </row>
    <row r="327" spans="3:15" ht="16.5" hidden="1">
      <c r="C327" s="38">
        <v>45759</v>
      </c>
      <c r="D327" s="130">
        <v>68000</v>
      </c>
      <c r="E327" s="130"/>
      <c r="F327" s="4" t="s">
        <v>595</v>
      </c>
      <c r="G327" s="39" t="s">
        <v>97</v>
      </c>
      <c r="H327" s="39" t="s">
        <v>84</v>
      </c>
      <c r="I327" s="39"/>
      <c r="J327" s="39"/>
      <c r="K327" s="39"/>
      <c r="L327" s="39"/>
      <c r="M327" s="39"/>
      <c r="N327" s="128">
        <f t="shared" si="7"/>
        <v>8403225</v>
      </c>
      <c r="O327" s="4"/>
    </row>
    <row r="328" spans="3:15" ht="16.5" hidden="1">
      <c r="C328" s="38">
        <v>45761</v>
      </c>
      <c r="D328" s="130">
        <v>10000</v>
      </c>
      <c r="E328" s="130"/>
      <c r="F328" s="4" t="s">
        <v>594</v>
      </c>
      <c r="G328" s="39" t="s">
        <v>102</v>
      </c>
      <c r="H328" s="39"/>
      <c r="I328" s="39"/>
      <c r="J328" s="39"/>
      <c r="K328" s="39"/>
      <c r="L328" s="39"/>
      <c r="M328" s="39"/>
      <c r="N328" s="128">
        <f t="shared" si="7"/>
        <v>8393225</v>
      </c>
      <c r="O328" s="4"/>
    </row>
    <row r="329" spans="3:15" ht="16.5" hidden="1">
      <c r="C329" s="38">
        <v>45761</v>
      </c>
      <c r="D329" s="130"/>
      <c r="E329" s="130">
        <v>53669</v>
      </c>
      <c r="F329" s="4" t="s">
        <v>593</v>
      </c>
      <c r="G329" s="39" t="s">
        <v>90</v>
      </c>
      <c r="H329" s="39" t="s">
        <v>89</v>
      </c>
      <c r="I329" s="39"/>
      <c r="J329" s="39"/>
      <c r="K329" s="39"/>
      <c r="L329" s="39"/>
      <c r="M329" s="39"/>
      <c r="N329" s="128">
        <f t="shared" si="7"/>
        <v>8446894</v>
      </c>
      <c r="O329" s="4"/>
    </row>
    <row r="330" spans="3:15" ht="16.5" hidden="1">
      <c r="C330" s="38">
        <v>45762</v>
      </c>
      <c r="D330" s="130"/>
      <c r="E330" s="130">
        <v>60264</v>
      </c>
      <c r="F330" s="4" t="s">
        <v>592</v>
      </c>
      <c r="G330" s="39" t="s">
        <v>90</v>
      </c>
      <c r="H330" s="39" t="s">
        <v>89</v>
      </c>
      <c r="I330" s="39"/>
      <c r="J330" s="39"/>
      <c r="K330" s="39"/>
      <c r="L330" s="39"/>
      <c r="M330" s="39"/>
      <c r="N330" s="128">
        <f t="shared" si="7"/>
        <v>8507158</v>
      </c>
      <c r="O330" s="4"/>
    </row>
    <row r="331" spans="3:15" ht="16.5" hidden="1">
      <c r="C331" s="38">
        <v>45763</v>
      </c>
      <c r="D331" s="130"/>
      <c r="E331" s="130">
        <v>133350</v>
      </c>
      <c r="F331" s="4" t="s">
        <v>592</v>
      </c>
      <c r="G331" s="39" t="s">
        <v>90</v>
      </c>
      <c r="H331" s="39" t="s">
        <v>89</v>
      </c>
      <c r="I331" s="39"/>
      <c r="J331" s="39"/>
      <c r="K331" s="39"/>
      <c r="L331" s="39"/>
      <c r="M331" s="39"/>
      <c r="N331" s="128">
        <f t="shared" si="7"/>
        <v>8640508</v>
      </c>
      <c r="O331" s="4"/>
    </row>
    <row r="332" spans="3:15" ht="16.5" hidden="1">
      <c r="C332" s="38">
        <v>45764</v>
      </c>
      <c r="D332" s="130"/>
      <c r="E332" s="130">
        <v>105108</v>
      </c>
      <c r="F332" s="4" t="s">
        <v>586</v>
      </c>
      <c r="G332" s="39" t="s">
        <v>90</v>
      </c>
      <c r="H332" s="39" t="s">
        <v>89</v>
      </c>
      <c r="I332" s="39"/>
      <c r="J332" s="39"/>
      <c r="K332" s="39"/>
      <c r="L332" s="39"/>
      <c r="M332" s="39"/>
      <c r="N332" s="128">
        <f t="shared" si="7"/>
        <v>8745616</v>
      </c>
      <c r="O332" s="4"/>
    </row>
    <row r="333" spans="3:15" ht="16.5" hidden="1">
      <c r="C333" s="38">
        <v>45764</v>
      </c>
      <c r="D333" s="130"/>
      <c r="E333" s="130">
        <v>168707</v>
      </c>
      <c r="F333" s="4" t="s">
        <v>591</v>
      </c>
      <c r="G333" s="39" t="s">
        <v>90</v>
      </c>
      <c r="H333" s="39" t="s">
        <v>89</v>
      </c>
      <c r="I333" s="39"/>
      <c r="J333" s="39"/>
      <c r="K333" s="39"/>
      <c r="L333" s="39"/>
      <c r="M333" s="39"/>
      <c r="N333" s="128">
        <f t="shared" si="7"/>
        <v>8914323</v>
      </c>
      <c r="O333" s="4"/>
    </row>
    <row r="334" spans="3:15" ht="16.5" hidden="1">
      <c r="C334" s="38">
        <v>45764</v>
      </c>
      <c r="D334" s="130">
        <v>600000</v>
      </c>
      <c r="E334" s="130"/>
      <c r="F334" s="4" t="s">
        <v>590</v>
      </c>
      <c r="G334" s="39" t="s">
        <v>97</v>
      </c>
      <c r="H334" s="39" t="s">
        <v>63</v>
      </c>
      <c r="I334" s="39" t="s">
        <v>90</v>
      </c>
      <c r="J334" s="39">
        <v>300</v>
      </c>
      <c r="K334" s="39"/>
      <c r="L334" s="39"/>
      <c r="M334" s="39"/>
      <c r="N334" s="128">
        <f t="shared" si="7"/>
        <v>8314323</v>
      </c>
      <c r="O334" s="4"/>
    </row>
    <row r="335" spans="3:15" ht="16.5" hidden="1">
      <c r="C335" s="38">
        <v>45765</v>
      </c>
      <c r="D335" s="130"/>
      <c r="E335" s="130">
        <v>82275</v>
      </c>
      <c r="F335" s="4" t="s">
        <v>589</v>
      </c>
      <c r="G335" s="39" t="s">
        <v>90</v>
      </c>
      <c r="H335" s="39" t="s">
        <v>89</v>
      </c>
      <c r="I335" s="39"/>
      <c r="J335" s="39"/>
      <c r="K335" s="39"/>
      <c r="L335" s="39"/>
      <c r="M335" s="39"/>
      <c r="N335" s="128">
        <f t="shared" si="7"/>
        <v>8396598</v>
      </c>
      <c r="O335" s="4"/>
    </row>
    <row r="336" spans="3:15" ht="16.5" hidden="1">
      <c r="C336" s="38">
        <v>45765</v>
      </c>
      <c r="D336" s="130"/>
      <c r="E336" s="130">
        <v>63017</v>
      </c>
      <c r="F336" s="4" t="s">
        <v>586</v>
      </c>
      <c r="G336" s="39" t="s">
        <v>90</v>
      </c>
      <c r="H336" s="39" t="s">
        <v>89</v>
      </c>
      <c r="I336" s="39"/>
      <c r="J336" s="39"/>
      <c r="K336" s="39"/>
      <c r="L336" s="39"/>
      <c r="M336" s="39"/>
      <c r="N336" s="128">
        <f t="shared" si="7"/>
        <v>8459615</v>
      </c>
      <c r="O336" s="4"/>
    </row>
    <row r="337" spans="3:15" ht="16.5" hidden="1">
      <c r="C337" s="38">
        <v>45766</v>
      </c>
      <c r="D337" s="130">
        <v>68800</v>
      </c>
      <c r="E337" s="130"/>
      <c r="F337" s="4" t="s">
        <v>103</v>
      </c>
      <c r="G337" s="39" t="s">
        <v>102</v>
      </c>
      <c r="H337" s="39"/>
      <c r="I337" s="39"/>
      <c r="J337" s="39"/>
      <c r="K337" s="39"/>
      <c r="L337" s="39"/>
      <c r="M337" s="39"/>
      <c r="N337" s="128">
        <f t="shared" si="7"/>
        <v>8390815</v>
      </c>
      <c r="O337" s="4"/>
    </row>
    <row r="338" spans="3:15" ht="16.5" hidden="1">
      <c r="C338" s="38">
        <v>45768</v>
      </c>
      <c r="D338" s="130">
        <v>22000</v>
      </c>
      <c r="E338" s="130"/>
      <c r="F338" s="4" t="s">
        <v>588</v>
      </c>
      <c r="G338" s="39" t="s">
        <v>113</v>
      </c>
      <c r="H338" s="39"/>
      <c r="I338" s="39"/>
      <c r="J338" s="39"/>
      <c r="K338" s="39"/>
      <c r="L338" s="39"/>
      <c r="M338" s="39"/>
      <c r="N338" s="128">
        <f t="shared" si="7"/>
        <v>8368815</v>
      </c>
      <c r="O338" s="4"/>
    </row>
    <row r="339" spans="3:15" ht="16.5" hidden="1">
      <c r="C339" s="38">
        <v>45768</v>
      </c>
      <c r="D339" s="130">
        <v>3300</v>
      </c>
      <c r="E339" s="130"/>
      <c r="F339" s="4" t="s">
        <v>140</v>
      </c>
      <c r="G339" s="39" t="s">
        <v>113</v>
      </c>
      <c r="H339" s="39"/>
      <c r="I339" s="39"/>
      <c r="J339" s="39"/>
      <c r="K339" s="39"/>
      <c r="L339" s="39"/>
      <c r="M339" s="39"/>
      <c r="N339" s="128">
        <f t="shared" si="7"/>
        <v>8365515</v>
      </c>
      <c r="O339" s="4"/>
    </row>
    <row r="340" spans="3:15" ht="16.5" hidden="1">
      <c r="C340" s="38">
        <v>45768</v>
      </c>
      <c r="D340" s="130"/>
      <c r="E340" s="130">
        <v>149350</v>
      </c>
      <c r="F340" s="4" t="s">
        <v>587</v>
      </c>
      <c r="G340" s="39" t="s">
        <v>90</v>
      </c>
      <c r="H340" s="39" t="s">
        <v>89</v>
      </c>
      <c r="I340" s="39"/>
      <c r="J340" s="39"/>
      <c r="K340" s="39"/>
      <c r="L340" s="39"/>
      <c r="M340" s="39"/>
      <c r="N340" s="128">
        <f t="shared" si="7"/>
        <v>8514865</v>
      </c>
      <c r="O340" s="4"/>
    </row>
    <row r="341" spans="3:15" ht="16.5" hidden="1">
      <c r="C341" s="38">
        <v>45768</v>
      </c>
      <c r="D341" s="130"/>
      <c r="E341" s="130">
        <v>4069</v>
      </c>
      <c r="F341" s="4" t="s">
        <v>586</v>
      </c>
      <c r="G341" s="39" t="s">
        <v>90</v>
      </c>
      <c r="H341" s="39" t="s">
        <v>89</v>
      </c>
      <c r="I341" s="39"/>
      <c r="J341" s="39"/>
      <c r="K341" s="39"/>
      <c r="L341" s="39"/>
      <c r="M341" s="39"/>
      <c r="N341" s="128">
        <f t="shared" si="7"/>
        <v>8518934</v>
      </c>
      <c r="O341" s="4"/>
    </row>
    <row r="342" spans="3:15" ht="16.5" hidden="1">
      <c r="C342" s="38">
        <v>45769</v>
      </c>
      <c r="D342" s="130">
        <v>187070</v>
      </c>
      <c r="E342" s="130"/>
      <c r="F342" s="4" t="s">
        <v>585</v>
      </c>
      <c r="G342" s="39" t="s">
        <v>97</v>
      </c>
      <c r="H342" s="39" t="s">
        <v>63</v>
      </c>
      <c r="I342" s="39" t="s">
        <v>90</v>
      </c>
      <c r="J342" s="39"/>
      <c r="K342" s="39"/>
      <c r="L342" s="39"/>
      <c r="M342" s="39"/>
      <c r="N342" s="128">
        <f t="shared" si="7"/>
        <v>8331864</v>
      </c>
      <c r="O342" s="4"/>
    </row>
    <row r="343" spans="3:15" ht="16.5" hidden="1">
      <c r="C343" s="38">
        <v>45769</v>
      </c>
      <c r="D343" s="130">
        <v>21600</v>
      </c>
      <c r="E343" s="130"/>
      <c r="F343" s="4" t="s">
        <v>583</v>
      </c>
      <c r="G343" s="39" t="s">
        <v>97</v>
      </c>
      <c r="H343" s="39" t="s">
        <v>63</v>
      </c>
      <c r="I343" s="39" t="s">
        <v>96</v>
      </c>
      <c r="J343" s="39">
        <v>21600</v>
      </c>
      <c r="K343" s="39"/>
      <c r="L343" s="39"/>
      <c r="M343" s="39"/>
      <c r="N343" s="128">
        <f t="shared" si="7"/>
        <v>8310264</v>
      </c>
      <c r="O343" s="4"/>
    </row>
    <row r="344" spans="3:15" ht="16.5" hidden="1">
      <c r="C344" s="38">
        <v>45769</v>
      </c>
      <c r="D344" s="130"/>
      <c r="E344" s="130">
        <v>59359</v>
      </c>
      <c r="F344" s="4" t="s">
        <v>584</v>
      </c>
      <c r="G344" s="39" t="s">
        <v>90</v>
      </c>
      <c r="H344" s="39" t="s">
        <v>89</v>
      </c>
      <c r="I344" s="39"/>
      <c r="J344" s="39"/>
      <c r="K344" s="39"/>
      <c r="L344" s="39"/>
      <c r="M344" s="39"/>
      <c r="N344" s="128">
        <f t="shared" si="7"/>
        <v>8369623</v>
      </c>
      <c r="O344" s="4"/>
    </row>
    <row r="345" spans="3:15" ht="16.5" hidden="1">
      <c r="C345" s="38">
        <v>45769</v>
      </c>
      <c r="D345" s="130">
        <v>21600</v>
      </c>
      <c r="E345" s="130"/>
      <c r="F345" s="4" t="s">
        <v>583</v>
      </c>
      <c r="G345" s="39" t="s">
        <v>97</v>
      </c>
      <c r="H345" s="39" t="s">
        <v>63</v>
      </c>
      <c r="I345" s="39" t="s">
        <v>96</v>
      </c>
      <c r="J345" s="39">
        <v>21600</v>
      </c>
      <c r="K345" s="39"/>
      <c r="L345" s="39"/>
      <c r="M345" s="39"/>
      <c r="N345" s="128">
        <f t="shared" si="7"/>
        <v>8348023</v>
      </c>
      <c r="O345" s="4"/>
    </row>
    <row r="346" spans="3:15" ht="16.5" hidden="1">
      <c r="C346" s="38">
        <v>45769</v>
      </c>
      <c r="D346" s="130">
        <v>21600</v>
      </c>
      <c r="E346" s="130"/>
      <c r="F346" s="4" t="s">
        <v>583</v>
      </c>
      <c r="G346" s="39" t="s">
        <v>97</v>
      </c>
      <c r="H346" s="39" t="s">
        <v>63</v>
      </c>
      <c r="I346" s="39" t="s">
        <v>96</v>
      </c>
      <c r="J346" s="39">
        <v>21600</v>
      </c>
      <c r="K346" s="39"/>
      <c r="L346" s="39"/>
      <c r="M346" s="39"/>
      <c r="N346" s="128">
        <f t="shared" si="7"/>
        <v>8326423</v>
      </c>
      <c r="O346" s="4"/>
    </row>
    <row r="347" spans="3:15" ht="16.5" hidden="1">
      <c r="C347" s="38">
        <v>45769</v>
      </c>
      <c r="D347" s="130">
        <v>530200</v>
      </c>
      <c r="E347" s="130"/>
      <c r="F347" s="4" t="s">
        <v>582</v>
      </c>
      <c r="G347" s="39" t="s">
        <v>97</v>
      </c>
      <c r="H347" s="39" t="s">
        <v>63</v>
      </c>
      <c r="I347" s="39" t="s">
        <v>96</v>
      </c>
      <c r="J347" s="39">
        <v>432000</v>
      </c>
      <c r="K347" s="39"/>
      <c r="L347" s="39"/>
      <c r="M347" s="39"/>
      <c r="N347" s="128">
        <f t="shared" si="7"/>
        <v>7796223</v>
      </c>
      <c r="O347" s="4"/>
    </row>
    <row r="348" spans="3:15" ht="16.5" hidden="1">
      <c r="C348" s="38">
        <v>45769</v>
      </c>
      <c r="D348" s="130">
        <v>17650</v>
      </c>
      <c r="E348" s="130"/>
      <c r="F348" s="4" t="s">
        <v>581</v>
      </c>
      <c r="G348" s="39" t="s">
        <v>97</v>
      </c>
      <c r="H348" s="39" t="s">
        <v>74</v>
      </c>
      <c r="I348" s="39"/>
      <c r="J348" s="39"/>
      <c r="K348" s="39"/>
      <c r="L348" s="39"/>
      <c r="M348" s="39"/>
      <c r="N348" s="128">
        <f t="shared" si="7"/>
        <v>7778573</v>
      </c>
      <c r="O348" s="4"/>
    </row>
    <row r="349" spans="3:15" ht="16.5" hidden="1">
      <c r="C349" s="38">
        <v>45770</v>
      </c>
      <c r="D349" s="130">
        <v>10000</v>
      </c>
      <c r="E349" s="130"/>
      <c r="F349" s="4" t="s">
        <v>580</v>
      </c>
      <c r="G349" s="39" t="s">
        <v>97</v>
      </c>
      <c r="H349" s="39" t="s">
        <v>63</v>
      </c>
      <c r="I349" s="39"/>
      <c r="J349" s="39"/>
      <c r="K349" s="39"/>
      <c r="L349" s="39"/>
      <c r="M349" s="39"/>
      <c r="N349" s="128">
        <f t="shared" si="7"/>
        <v>7768573</v>
      </c>
      <c r="O349" s="4"/>
    </row>
    <row r="350" spans="3:15" ht="16.5" hidden="1">
      <c r="C350" s="38">
        <v>45770</v>
      </c>
      <c r="D350" s="130">
        <v>33000</v>
      </c>
      <c r="E350" s="130"/>
      <c r="F350" s="4" t="s">
        <v>579</v>
      </c>
      <c r="G350" s="39" t="s">
        <v>97</v>
      </c>
      <c r="H350" s="39" t="s">
        <v>63</v>
      </c>
      <c r="I350" s="39" t="s">
        <v>90</v>
      </c>
      <c r="J350" s="39"/>
      <c r="K350" s="39"/>
      <c r="L350" s="39"/>
      <c r="M350" s="39"/>
      <c r="N350" s="128">
        <f t="shared" si="7"/>
        <v>7735573</v>
      </c>
      <c r="O350" s="4"/>
    </row>
    <row r="351" spans="3:15" ht="16.5" hidden="1">
      <c r="C351" s="38">
        <v>45770</v>
      </c>
      <c r="D351" s="130"/>
      <c r="E351" s="130">
        <v>229347</v>
      </c>
      <c r="F351" s="4" t="s">
        <v>578</v>
      </c>
      <c r="G351" s="39" t="s">
        <v>90</v>
      </c>
      <c r="H351" s="39" t="s">
        <v>89</v>
      </c>
      <c r="I351" s="39"/>
      <c r="J351" s="39"/>
      <c r="K351" s="39"/>
      <c r="L351" s="39"/>
      <c r="M351" s="39"/>
      <c r="N351" s="128">
        <f t="shared" si="7"/>
        <v>7964920</v>
      </c>
      <c r="O351" s="4"/>
    </row>
    <row r="352" spans="3:15" ht="16.5" hidden="1">
      <c r="C352" s="38">
        <v>45771</v>
      </c>
      <c r="D352" s="130">
        <v>59400</v>
      </c>
      <c r="E352" s="130"/>
      <c r="F352" s="4" t="s">
        <v>577</v>
      </c>
      <c r="G352" s="39" t="s">
        <v>97</v>
      </c>
      <c r="H352" s="39" t="s">
        <v>63</v>
      </c>
      <c r="I352" s="39"/>
      <c r="J352" s="39"/>
      <c r="K352" s="39"/>
      <c r="L352" s="39"/>
      <c r="M352" s="39"/>
      <c r="N352" s="128">
        <f t="shared" si="7"/>
        <v>7905520</v>
      </c>
      <c r="O352" s="4"/>
    </row>
    <row r="353" spans="3:15" ht="16.5" hidden="1">
      <c r="C353" s="38">
        <v>45771</v>
      </c>
      <c r="D353" s="130"/>
      <c r="E353" s="130">
        <v>101540</v>
      </c>
      <c r="F353" s="4" t="s">
        <v>576</v>
      </c>
      <c r="G353" s="39" t="s">
        <v>90</v>
      </c>
      <c r="H353" s="39" t="s">
        <v>89</v>
      </c>
      <c r="I353" s="39"/>
      <c r="J353" s="39"/>
      <c r="K353" s="39"/>
      <c r="L353" s="39"/>
      <c r="M353" s="39"/>
      <c r="N353" s="128">
        <f t="shared" si="7"/>
        <v>8007060</v>
      </c>
      <c r="O353" s="4"/>
    </row>
    <row r="354" spans="3:15" ht="16.5" hidden="1">
      <c r="C354" s="38">
        <v>45771</v>
      </c>
      <c r="D354" s="130">
        <v>77000</v>
      </c>
      <c r="E354" s="130"/>
      <c r="F354" s="4" t="s">
        <v>575</v>
      </c>
      <c r="G354" s="39" t="s">
        <v>102</v>
      </c>
      <c r="H354" s="39"/>
      <c r="I354" s="39"/>
      <c r="J354" s="39"/>
      <c r="K354" s="39"/>
      <c r="L354" s="39"/>
      <c r="M354" s="39"/>
      <c r="N354" s="128">
        <f t="shared" si="7"/>
        <v>7930060</v>
      </c>
      <c r="O354" s="4"/>
    </row>
    <row r="355" spans="3:15" ht="16.5" hidden="1">
      <c r="C355" s="38">
        <v>45772</v>
      </c>
      <c r="D355" s="130">
        <v>10000</v>
      </c>
      <c r="E355" s="130"/>
      <c r="F355" s="4" t="s">
        <v>546</v>
      </c>
      <c r="G355" s="39" t="s">
        <v>102</v>
      </c>
      <c r="H355" s="39"/>
      <c r="I355" s="39"/>
      <c r="J355" s="39"/>
      <c r="K355" s="39"/>
      <c r="L355" s="39"/>
      <c r="M355" s="39"/>
      <c r="N355" s="128">
        <f t="shared" si="7"/>
        <v>7920060</v>
      </c>
      <c r="O355" s="4"/>
    </row>
    <row r="356" spans="3:15" ht="16.5" hidden="1">
      <c r="C356" s="38">
        <v>45772</v>
      </c>
      <c r="D356" s="130"/>
      <c r="E356" s="130">
        <v>38800</v>
      </c>
      <c r="F356" s="4" t="s">
        <v>541</v>
      </c>
      <c r="G356" s="39" t="s">
        <v>90</v>
      </c>
      <c r="H356" s="39" t="s">
        <v>89</v>
      </c>
      <c r="I356" s="39"/>
      <c r="J356" s="39"/>
      <c r="K356" s="39"/>
      <c r="L356" s="39"/>
      <c r="M356" s="39"/>
      <c r="N356" s="128">
        <f t="shared" si="7"/>
        <v>7958860</v>
      </c>
      <c r="O356" s="4"/>
    </row>
    <row r="357" spans="3:15" ht="16.5" hidden="1">
      <c r="C357" s="38">
        <v>45772</v>
      </c>
      <c r="D357" s="130"/>
      <c r="E357" s="130">
        <v>124686</v>
      </c>
      <c r="F357" s="4" t="s">
        <v>574</v>
      </c>
      <c r="G357" s="39" t="s">
        <v>90</v>
      </c>
      <c r="H357" s="39" t="s">
        <v>89</v>
      </c>
      <c r="I357" s="39"/>
      <c r="J357" s="39"/>
      <c r="K357" s="39"/>
      <c r="L357" s="39"/>
      <c r="M357" s="39"/>
      <c r="N357" s="128">
        <f t="shared" si="7"/>
        <v>8083546</v>
      </c>
      <c r="O357" s="4"/>
    </row>
    <row r="358" spans="3:15" ht="16.5" hidden="1">
      <c r="C358" s="38">
        <v>45775</v>
      </c>
      <c r="D358" s="130">
        <v>127960</v>
      </c>
      <c r="E358" s="130"/>
      <c r="F358" s="4" t="s">
        <v>170</v>
      </c>
      <c r="G358" s="39" t="s">
        <v>113</v>
      </c>
      <c r="H358" s="39"/>
      <c r="I358" s="39"/>
      <c r="J358" s="39"/>
      <c r="K358" s="39"/>
      <c r="L358" s="39"/>
      <c r="M358" s="39"/>
      <c r="N358" s="128">
        <f t="shared" si="7"/>
        <v>7955586</v>
      </c>
      <c r="O358" s="4"/>
    </row>
    <row r="359" spans="3:15" ht="16.5" hidden="1">
      <c r="C359" s="38">
        <v>45775</v>
      </c>
      <c r="D359" s="130"/>
      <c r="E359" s="130">
        <v>269130</v>
      </c>
      <c r="F359" s="4" t="s">
        <v>548</v>
      </c>
      <c r="G359" s="39" t="s">
        <v>90</v>
      </c>
      <c r="H359" s="39" t="s">
        <v>111</v>
      </c>
      <c r="I359" s="39"/>
      <c r="J359" s="39"/>
      <c r="K359" s="39"/>
      <c r="L359" s="39"/>
      <c r="M359" s="39"/>
      <c r="N359" s="128">
        <f t="shared" ref="N359:N422" si="8">SUM(N358,-D359,E359)</f>
        <v>8224716</v>
      </c>
      <c r="O359" s="4"/>
    </row>
    <row r="360" spans="3:15" ht="16.5" hidden="1">
      <c r="C360" s="38">
        <v>45775</v>
      </c>
      <c r="D360" s="130"/>
      <c r="E360" s="130">
        <v>36499</v>
      </c>
      <c r="F360" s="4" t="s">
        <v>573</v>
      </c>
      <c r="G360" s="39" t="s">
        <v>90</v>
      </c>
      <c r="H360" s="39" t="s">
        <v>89</v>
      </c>
      <c r="I360" s="39"/>
      <c r="J360" s="39"/>
      <c r="K360" s="39"/>
      <c r="L360" s="39"/>
      <c r="M360" s="39"/>
      <c r="N360" s="128">
        <f t="shared" si="8"/>
        <v>8261215</v>
      </c>
      <c r="O360" s="4"/>
    </row>
    <row r="361" spans="3:15" ht="16.5" hidden="1">
      <c r="C361" s="38">
        <v>45775</v>
      </c>
      <c r="D361" s="130">
        <v>537806</v>
      </c>
      <c r="E361" s="130"/>
      <c r="F361" s="45" t="s">
        <v>572</v>
      </c>
      <c r="G361" s="39" t="s">
        <v>97</v>
      </c>
      <c r="H361" s="39" t="s">
        <v>65</v>
      </c>
      <c r="I361" s="39"/>
      <c r="J361" s="39"/>
      <c r="K361" s="39"/>
      <c r="L361" s="39"/>
      <c r="M361" s="39"/>
      <c r="N361" s="128">
        <f t="shared" si="8"/>
        <v>7723409</v>
      </c>
      <c r="O361" s="4"/>
    </row>
    <row r="362" spans="3:15" ht="16.5" hidden="1">
      <c r="C362" s="38">
        <v>45775</v>
      </c>
      <c r="D362" s="130">
        <v>878000</v>
      </c>
      <c r="E362" s="130"/>
      <c r="F362" s="4" t="s">
        <v>571</v>
      </c>
      <c r="G362" s="39" t="s">
        <v>97</v>
      </c>
      <c r="H362" s="39" t="s">
        <v>85</v>
      </c>
      <c r="I362" s="39"/>
      <c r="J362" s="39"/>
      <c r="K362" s="39"/>
      <c r="L362" s="39"/>
      <c r="M362" s="39"/>
      <c r="N362" s="128">
        <f t="shared" si="8"/>
        <v>6845409</v>
      </c>
      <c r="O362" s="4"/>
    </row>
    <row r="363" spans="3:15" ht="16.5" hidden="1">
      <c r="C363" s="38">
        <v>45776</v>
      </c>
      <c r="D363" s="130">
        <v>210000</v>
      </c>
      <c r="E363" s="130"/>
      <c r="F363" s="4" t="s">
        <v>570</v>
      </c>
      <c r="G363" s="39" t="s">
        <v>97</v>
      </c>
      <c r="H363" s="39" t="s">
        <v>65</v>
      </c>
      <c r="I363" s="39"/>
      <c r="J363" s="39"/>
      <c r="K363" s="39"/>
      <c r="L363" s="39"/>
      <c r="M363" s="39"/>
      <c r="N363" s="128">
        <f t="shared" si="8"/>
        <v>6635409</v>
      </c>
      <c r="O363" s="4"/>
    </row>
    <row r="364" spans="3:15" ht="16.5" hidden="1">
      <c r="C364" s="38">
        <v>45776</v>
      </c>
      <c r="D364" s="130">
        <v>228400</v>
      </c>
      <c r="E364" s="130"/>
      <c r="F364" s="4" t="s">
        <v>569</v>
      </c>
      <c r="G364" s="39" t="s">
        <v>97</v>
      </c>
      <c r="H364" s="39" t="s">
        <v>85</v>
      </c>
      <c r="I364" s="39"/>
      <c r="J364" s="39"/>
      <c r="K364" s="39"/>
      <c r="L364" s="39"/>
      <c r="M364" s="39"/>
      <c r="N364" s="128">
        <f t="shared" si="8"/>
        <v>6407009</v>
      </c>
      <c r="O364" s="4"/>
    </row>
    <row r="365" spans="3:15" ht="16.5" hidden="1">
      <c r="C365" s="38">
        <v>45777</v>
      </c>
      <c r="D365" s="130"/>
      <c r="E365" s="130">
        <v>1920118</v>
      </c>
      <c r="F365" s="4" t="s">
        <v>541</v>
      </c>
      <c r="G365" s="39" t="s">
        <v>90</v>
      </c>
      <c r="H365" s="39" t="s">
        <v>89</v>
      </c>
      <c r="I365" s="39"/>
      <c r="J365" s="39"/>
      <c r="K365" s="39"/>
      <c r="L365" s="39"/>
      <c r="M365" s="39"/>
      <c r="N365" s="128">
        <f t="shared" si="8"/>
        <v>8327127</v>
      </c>
      <c r="O365" s="4"/>
    </row>
    <row r="366" spans="3:15" ht="16.5" hidden="1">
      <c r="C366" s="38">
        <v>45777</v>
      </c>
      <c r="D366" s="130">
        <v>26900</v>
      </c>
      <c r="E366" s="130"/>
      <c r="F366" s="4" t="s">
        <v>568</v>
      </c>
      <c r="G366" s="39" t="s">
        <v>97</v>
      </c>
      <c r="H366" s="39" t="s">
        <v>74</v>
      </c>
      <c r="I366" s="39"/>
      <c r="J366" s="39"/>
      <c r="K366" s="39"/>
      <c r="L366" s="39"/>
      <c r="M366" s="39"/>
      <c r="N366" s="128">
        <f t="shared" si="8"/>
        <v>8300227</v>
      </c>
      <c r="O366" s="4"/>
    </row>
    <row r="367" spans="3:15" ht="16.5" hidden="1">
      <c r="C367" s="38">
        <v>45777</v>
      </c>
      <c r="D367" s="130">
        <v>53700</v>
      </c>
      <c r="E367" s="130"/>
      <c r="F367" s="4" t="s">
        <v>567</v>
      </c>
      <c r="G367" s="39" t="s">
        <v>97</v>
      </c>
      <c r="H367" s="39" t="s">
        <v>65</v>
      </c>
      <c r="I367" s="39"/>
      <c r="J367" s="39"/>
      <c r="K367" s="39"/>
      <c r="L367" s="39"/>
      <c r="M367" s="39"/>
      <c r="N367" s="128">
        <f t="shared" si="8"/>
        <v>8246527</v>
      </c>
      <c r="O367" s="4"/>
    </row>
    <row r="368" spans="3:15" ht="16.5" hidden="1">
      <c r="C368" s="38">
        <v>45778</v>
      </c>
      <c r="D368" s="130">
        <v>7800</v>
      </c>
      <c r="E368" s="130"/>
      <c r="F368" s="4" t="s">
        <v>566</v>
      </c>
      <c r="G368" s="39" t="s">
        <v>97</v>
      </c>
      <c r="H368" s="39" t="s">
        <v>80</v>
      </c>
      <c r="I368" s="39"/>
      <c r="J368" s="39"/>
      <c r="K368" s="39"/>
      <c r="L368" s="39"/>
      <c r="M368" s="39"/>
      <c r="N368" s="128">
        <f t="shared" si="8"/>
        <v>8238727</v>
      </c>
      <c r="O368" s="4"/>
    </row>
    <row r="369" spans="3:15" ht="16.5" hidden="1">
      <c r="C369" s="38">
        <v>45778</v>
      </c>
      <c r="D369" s="130"/>
      <c r="E369" s="130">
        <v>116499</v>
      </c>
      <c r="F369" s="4" t="s">
        <v>565</v>
      </c>
      <c r="G369" s="39" t="s">
        <v>90</v>
      </c>
      <c r="H369" s="39" t="s">
        <v>89</v>
      </c>
      <c r="I369" s="39"/>
      <c r="J369" s="39"/>
      <c r="K369" s="39"/>
      <c r="L369" s="39"/>
      <c r="M369" s="39"/>
      <c r="N369" s="128">
        <f t="shared" si="8"/>
        <v>8355226</v>
      </c>
      <c r="O369" s="4"/>
    </row>
    <row r="370" spans="3:15" ht="16.5" hidden="1">
      <c r="C370" s="38">
        <v>45778</v>
      </c>
      <c r="D370" s="130"/>
      <c r="E370" s="130">
        <v>1</v>
      </c>
      <c r="F370" s="4" t="s">
        <v>564</v>
      </c>
      <c r="G370" s="39" t="s">
        <v>90</v>
      </c>
      <c r="H370" s="39" t="s">
        <v>161</v>
      </c>
      <c r="I370" s="39"/>
      <c r="J370" s="39"/>
      <c r="K370" s="39"/>
      <c r="L370" s="39"/>
      <c r="M370" s="39"/>
      <c r="N370" s="128">
        <f t="shared" si="8"/>
        <v>8355227</v>
      </c>
      <c r="O370" s="4"/>
    </row>
    <row r="371" spans="3:15" ht="16.5" hidden="1">
      <c r="C371" s="38">
        <v>45779</v>
      </c>
      <c r="D371" s="130">
        <v>21000</v>
      </c>
      <c r="E371" s="130"/>
      <c r="F371" s="4" t="s">
        <v>563</v>
      </c>
      <c r="G371" s="39" t="s">
        <v>97</v>
      </c>
      <c r="H371" s="39" t="s">
        <v>65</v>
      </c>
      <c r="I371" s="39" t="s">
        <v>96</v>
      </c>
      <c r="J371" s="39">
        <v>21000</v>
      </c>
      <c r="K371" s="39"/>
      <c r="L371" s="39"/>
      <c r="M371" s="39"/>
      <c r="N371" s="128">
        <f t="shared" si="8"/>
        <v>8334227</v>
      </c>
      <c r="O371" s="4"/>
    </row>
    <row r="372" spans="3:15" ht="16.5" hidden="1">
      <c r="C372" s="38">
        <v>45779</v>
      </c>
      <c r="D372" s="130">
        <v>21000</v>
      </c>
      <c r="E372" s="130"/>
      <c r="F372" s="4" t="s">
        <v>563</v>
      </c>
      <c r="G372" s="39" t="s">
        <v>97</v>
      </c>
      <c r="H372" s="39" t="s">
        <v>65</v>
      </c>
      <c r="I372" s="39" t="s">
        <v>96</v>
      </c>
      <c r="J372" s="39">
        <v>21000</v>
      </c>
      <c r="K372" s="39"/>
      <c r="L372" s="39"/>
      <c r="M372" s="39"/>
      <c r="N372" s="128">
        <f t="shared" si="8"/>
        <v>8313227</v>
      </c>
      <c r="O372" s="4"/>
    </row>
    <row r="373" spans="3:15" ht="16.5" hidden="1">
      <c r="C373" s="38">
        <v>45780</v>
      </c>
      <c r="D373" s="130">
        <v>21000</v>
      </c>
      <c r="E373" s="130"/>
      <c r="F373" s="4" t="s">
        <v>563</v>
      </c>
      <c r="G373" s="39" t="s">
        <v>97</v>
      </c>
      <c r="H373" s="39" t="s">
        <v>65</v>
      </c>
      <c r="I373" s="39" t="s">
        <v>96</v>
      </c>
      <c r="J373" s="39">
        <v>21000</v>
      </c>
      <c r="K373" s="39"/>
      <c r="L373" s="39"/>
      <c r="M373" s="39"/>
      <c r="N373" s="128">
        <f t="shared" si="8"/>
        <v>8292227</v>
      </c>
      <c r="O373" s="4"/>
    </row>
    <row r="374" spans="3:15" ht="16.5" hidden="1">
      <c r="C374" s="38">
        <v>45783</v>
      </c>
      <c r="D374" s="130">
        <v>22000</v>
      </c>
      <c r="E374" s="130"/>
      <c r="F374" s="4" t="s">
        <v>563</v>
      </c>
      <c r="G374" s="39" t="s">
        <v>97</v>
      </c>
      <c r="H374" s="39" t="s">
        <v>65</v>
      </c>
      <c r="I374" s="39" t="s">
        <v>96</v>
      </c>
      <c r="J374" s="39">
        <v>21000</v>
      </c>
      <c r="K374" s="39"/>
      <c r="L374" s="39"/>
      <c r="M374" s="39"/>
      <c r="N374" s="128">
        <f t="shared" si="8"/>
        <v>8270227</v>
      </c>
      <c r="O374" s="4"/>
    </row>
    <row r="375" spans="3:15" ht="16.5" hidden="1">
      <c r="C375" s="38">
        <v>45783</v>
      </c>
      <c r="D375" s="130">
        <v>22000</v>
      </c>
      <c r="E375" s="130"/>
      <c r="F375" s="4" t="s">
        <v>563</v>
      </c>
      <c r="G375" s="39" t="s">
        <v>97</v>
      </c>
      <c r="H375" s="39" t="s">
        <v>65</v>
      </c>
      <c r="I375" s="39" t="s">
        <v>96</v>
      </c>
      <c r="J375" s="39">
        <v>21000</v>
      </c>
      <c r="K375" s="39"/>
      <c r="L375" s="39"/>
      <c r="M375" s="39"/>
      <c r="N375" s="128">
        <f t="shared" si="8"/>
        <v>8248227</v>
      </c>
      <c r="O375" s="4"/>
    </row>
    <row r="376" spans="3:15" ht="16.5" hidden="1">
      <c r="C376" s="38">
        <v>45784</v>
      </c>
      <c r="D376" s="130"/>
      <c r="E376" s="130">
        <v>28368</v>
      </c>
      <c r="F376" s="4" t="s">
        <v>541</v>
      </c>
      <c r="G376" s="39" t="s">
        <v>90</v>
      </c>
      <c r="H376" s="39" t="s">
        <v>89</v>
      </c>
      <c r="I376" s="39"/>
      <c r="J376" s="39"/>
      <c r="K376" s="39"/>
      <c r="L376" s="39"/>
      <c r="M376" s="39"/>
      <c r="N376" s="128">
        <f t="shared" si="8"/>
        <v>8276595</v>
      </c>
      <c r="O376" s="4"/>
    </row>
    <row r="377" spans="3:15" ht="16.5" hidden="1">
      <c r="C377" s="38">
        <v>45784</v>
      </c>
      <c r="D377" s="130"/>
      <c r="E377" s="130">
        <v>1000167</v>
      </c>
      <c r="F377" s="4" t="s">
        <v>541</v>
      </c>
      <c r="G377" s="39" t="s">
        <v>90</v>
      </c>
      <c r="H377" s="39" t="s">
        <v>89</v>
      </c>
      <c r="I377" s="39"/>
      <c r="J377" s="39"/>
      <c r="K377" s="39"/>
      <c r="L377" s="39"/>
      <c r="M377" s="39"/>
      <c r="N377" s="128">
        <f t="shared" si="8"/>
        <v>9276762</v>
      </c>
      <c r="O377" s="4"/>
    </row>
    <row r="378" spans="3:15" ht="16.5" hidden="1">
      <c r="C378" s="38">
        <v>45784</v>
      </c>
      <c r="D378" s="130">
        <v>139300</v>
      </c>
      <c r="E378" s="130"/>
      <c r="F378" s="4" t="s">
        <v>110</v>
      </c>
      <c r="G378" s="39" t="s">
        <v>102</v>
      </c>
      <c r="H378" s="39" t="s">
        <v>265</v>
      </c>
      <c r="I378" s="39"/>
      <c r="J378" s="39"/>
      <c r="K378" s="39"/>
      <c r="L378" s="39"/>
      <c r="M378" s="39"/>
      <c r="N378" s="128">
        <f t="shared" si="8"/>
        <v>9137462</v>
      </c>
      <c r="O378" s="4"/>
    </row>
    <row r="379" spans="3:15" ht="16.5" hidden="1">
      <c r="C379" s="38">
        <v>45784</v>
      </c>
      <c r="D379" s="130">
        <v>715440</v>
      </c>
      <c r="E379" s="130"/>
      <c r="F379" s="4" t="s">
        <v>562</v>
      </c>
      <c r="G379" s="39" t="s">
        <v>97</v>
      </c>
      <c r="H379" s="39" t="s">
        <v>85</v>
      </c>
      <c r="I379" s="39" t="s">
        <v>96</v>
      </c>
      <c r="J379" s="39">
        <v>519600</v>
      </c>
      <c r="K379" s="39"/>
      <c r="L379" s="39"/>
      <c r="M379" s="39"/>
      <c r="N379" s="128">
        <f t="shared" si="8"/>
        <v>8422022</v>
      </c>
      <c r="O379" s="4"/>
    </row>
    <row r="380" spans="3:15" ht="16.5" hidden="1">
      <c r="C380" s="38">
        <v>45784</v>
      </c>
      <c r="D380" s="130"/>
      <c r="E380" s="130">
        <v>9165</v>
      </c>
      <c r="F380" s="4" t="s">
        <v>541</v>
      </c>
      <c r="G380" s="39" t="s">
        <v>90</v>
      </c>
      <c r="H380" s="39" t="s">
        <v>89</v>
      </c>
      <c r="I380" s="39"/>
      <c r="J380" s="39"/>
      <c r="K380" s="39"/>
      <c r="L380" s="39"/>
      <c r="M380" s="39"/>
      <c r="N380" s="128">
        <f t="shared" si="8"/>
        <v>8431187</v>
      </c>
      <c r="O380" s="4"/>
    </row>
    <row r="381" spans="3:15" ht="16.5" hidden="1">
      <c r="C381" s="38">
        <v>45784</v>
      </c>
      <c r="D381" s="130"/>
      <c r="E381" s="130">
        <v>100993</v>
      </c>
      <c r="F381" s="4" t="s">
        <v>541</v>
      </c>
      <c r="G381" s="39" t="s">
        <v>90</v>
      </c>
      <c r="H381" s="39" t="s">
        <v>89</v>
      </c>
      <c r="I381" s="39"/>
      <c r="J381" s="39"/>
      <c r="K381" s="39"/>
      <c r="L381" s="39"/>
      <c r="M381" s="39"/>
      <c r="N381" s="128">
        <f t="shared" si="8"/>
        <v>8532180</v>
      </c>
      <c r="O381" s="4"/>
    </row>
    <row r="382" spans="3:15" ht="16.5" hidden="1">
      <c r="C382" s="38">
        <v>45784</v>
      </c>
      <c r="D382" s="130">
        <v>385000</v>
      </c>
      <c r="E382" s="130"/>
      <c r="F382" s="4" t="s">
        <v>561</v>
      </c>
      <c r="G382" s="39" t="s">
        <v>113</v>
      </c>
      <c r="H382" s="39"/>
      <c r="I382" s="39"/>
      <c r="J382" s="39"/>
      <c r="K382" s="39"/>
      <c r="L382" s="39"/>
      <c r="M382" s="39"/>
      <c r="N382" s="128">
        <f t="shared" si="8"/>
        <v>8147180</v>
      </c>
      <c r="O382" s="4"/>
    </row>
    <row r="383" spans="3:15" ht="16.5" hidden="1">
      <c r="C383" s="38">
        <v>45785</v>
      </c>
      <c r="D383" s="130">
        <v>11000</v>
      </c>
      <c r="E383" s="130"/>
      <c r="F383" s="4" t="s">
        <v>560</v>
      </c>
      <c r="G383" s="39" t="s">
        <v>97</v>
      </c>
      <c r="H383" s="39" t="s">
        <v>74</v>
      </c>
      <c r="I383" s="39"/>
      <c r="J383" s="39"/>
      <c r="K383" s="39"/>
      <c r="L383" s="39"/>
      <c r="M383" s="39"/>
      <c r="N383" s="128">
        <f t="shared" si="8"/>
        <v>8136180</v>
      </c>
      <c r="O383" s="4"/>
    </row>
    <row r="384" spans="3:15" ht="16.5" hidden="1">
      <c r="C384" s="38">
        <v>45785</v>
      </c>
      <c r="D384" s="130"/>
      <c r="E384" s="130">
        <v>293623</v>
      </c>
      <c r="F384" s="4" t="s">
        <v>541</v>
      </c>
      <c r="G384" s="39" t="s">
        <v>90</v>
      </c>
      <c r="H384" s="39" t="s">
        <v>89</v>
      </c>
      <c r="I384" s="39"/>
      <c r="J384" s="39"/>
      <c r="K384" s="39"/>
      <c r="L384" s="39"/>
      <c r="M384" s="39"/>
      <c r="N384" s="128">
        <f t="shared" si="8"/>
        <v>8429803</v>
      </c>
      <c r="O384" s="4"/>
    </row>
    <row r="385" spans="3:15" ht="16.5" hidden="1">
      <c r="C385" s="38">
        <v>45786</v>
      </c>
      <c r="D385" s="130"/>
      <c r="E385" s="130">
        <v>17075</v>
      </c>
      <c r="F385" s="4" t="s">
        <v>541</v>
      </c>
      <c r="G385" s="39" t="s">
        <v>90</v>
      </c>
      <c r="H385" s="39" t="s">
        <v>89</v>
      </c>
      <c r="I385" s="39"/>
      <c r="J385" s="39"/>
      <c r="K385" s="39"/>
      <c r="L385" s="39"/>
      <c r="M385" s="39"/>
      <c r="N385" s="128">
        <f t="shared" si="8"/>
        <v>8446878</v>
      </c>
      <c r="O385" s="4"/>
    </row>
    <row r="386" spans="3:15" ht="16.5" hidden="1">
      <c r="C386" s="38">
        <v>45786</v>
      </c>
      <c r="D386" s="130"/>
      <c r="E386" s="130">
        <v>9392</v>
      </c>
      <c r="F386" s="4" t="s">
        <v>559</v>
      </c>
      <c r="G386" s="39" t="s">
        <v>90</v>
      </c>
      <c r="H386" s="39" t="s">
        <v>161</v>
      </c>
      <c r="I386" s="39"/>
      <c r="J386" s="39"/>
      <c r="K386" s="39"/>
      <c r="L386" s="39"/>
      <c r="M386" s="39"/>
      <c r="N386" s="128">
        <f t="shared" si="8"/>
        <v>8456270</v>
      </c>
      <c r="O386" s="4"/>
    </row>
    <row r="387" spans="3:15" ht="16.5" hidden="1">
      <c r="C387" s="38">
        <v>45789</v>
      </c>
      <c r="D387" s="130"/>
      <c r="E387" s="130">
        <v>244918</v>
      </c>
      <c r="F387" s="4" t="s">
        <v>541</v>
      </c>
      <c r="G387" s="39" t="s">
        <v>90</v>
      </c>
      <c r="H387" s="39" t="s">
        <v>89</v>
      </c>
      <c r="I387" s="39"/>
      <c r="J387" s="39"/>
      <c r="K387" s="39"/>
      <c r="L387" s="39"/>
      <c r="M387" s="39"/>
      <c r="N387" s="128">
        <f t="shared" si="8"/>
        <v>8701188</v>
      </c>
      <c r="O387" s="4"/>
    </row>
    <row r="388" spans="3:15" ht="16.5" hidden="1">
      <c r="C388" s="38">
        <v>45790</v>
      </c>
      <c r="D388" s="130"/>
      <c r="E388" s="130">
        <v>50701</v>
      </c>
      <c r="F388" s="4" t="s">
        <v>541</v>
      </c>
      <c r="G388" s="39" t="s">
        <v>90</v>
      </c>
      <c r="H388" s="39" t="s">
        <v>89</v>
      </c>
      <c r="I388" s="39"/>
      <c r="J388" s="39"/>
      <c r="K388" s="39"/>
      <c r="L388" s="39"/>
      <c r="M388" s="39"/>
      <c r="N388" s="128">
        <f t="shared" si="8"/>
        <v>8751889</v>
      </c>
      <c r="O388" s="4"/>
    </row>
    <row r="389" spans="3:15" ht="16.5" hidden="1">
      <c r="C389" s="38">
        <v>45791</v>
      </c>
      <c r="D389" s="130"/>
      <c r="E389" s="130">
        <v>4071</v>
      </c>
      <c r="F389" s="4" t="s">
        <v>541</v>
      </c>
      <c r="G389" s="39" t="s">
        <v>90</v>
      </c>
      <c r="H389" s="39" t="s">
        <v>89</v>
      </c>
      <c r="I389" s="39"/>
      <c r="J389" s="39"/>
      <c r="K389" s="39"/>
      <c r="L389" s="39"/>
      <c r="M389" s="39"/>
      <c r="N389" s="128">
        <f t="shared" si="8"/>
        <v>8755960</v>
      </c>
      <c r="O389" s="4"/>
    </row>
    <row r="390" spans="3:15" ht="16.5" hidden="1">
      <c r="C390" s="38">
        <v>45791</v>
      </c>
      <c r="D390" s="130"/>
      <c r="E390" s="130">
        <v>125018</v>
      </c>
      <c r="F390" s="4" t="s">
        <v>541</v>
      </c>
      <c r="G390" s="39" t="s">
        <v>90</v>
      </c>
      <c r="H390" s="39" t="s">
        <v>89</v>
      </c>
      <c r="I390" s="39"/>
      <c r="J390" s="39"/>
      <c r="K390" s="39"/>
      <c r="L390" s="39"/>
      <c r="M390" s="39"/>
      <c r="N390" s="128">
        <f t="shared" si="8"/>
        <v>8880978</v>
      </c>
      <c r="O390" s="4"/>
    </row>
    <row r="391" spans="3:15" ht="16.5" hidden="1">
      <c r="C391" s="38">
        <v>45791</v>
      </c>
      <c r="D391" s="130">
        <v>162960</v>
      </c>
      <c r="E391" s="130"/>
      <c r="F391" s="4" t="s">
        <v>558</v>
      </c>
      <c r="G391" s="39" t="s">
        <v>97</v>
      </c>
      <c r="H391" s="39" t="s">
        <v>84</v>
      </c>
      <c r="I391" s="39"/>
      <c r="J391" s="39"/>
      <c r="K391" s="39"/>
      <c r="L391" s="39"/>
      <c r="M391" s="39"/>
      <c r="N391" s="128">
        <f t="shared" si="8"/>
        <v>8718018</v>
      </c>
      <c r="O391" s="4"/>
    </row>
    <row r="392" spans="3:15" ht="16.5" hidden="1">
      <c r="C392" s="38">
        <v>45792</v>
      </c>
      <c r="D392" s="130">
        <v>11200</v>
      </c>
      <c r="E392" s="130">
        <v>0</v>
      </c>
      <c r="F392" s="4" t="s">
        <v>557</v>
      </c>
      <c r="G392" s="39" t="s">
        <v>97</v>
      </c>
      <c r="H392" s="39" t="s">
        <v>82</v>
      </c>
      <c r="I392" s="39"/>
      <c r="J392" s="39"/>
      <c r="K392" s="39"/>
      <c r="L392" s="39"/>
      <c r="M392" s="39"/>
      <c r="N392" s="128">
        <f t="shared" si="8"/>
        <v>8706818</v>
      </c>
      <c r="O392" s="4"/>
    </row>
    <row r="393" spans="3:15" ht="16.5" hidden="1">
      <c r="C393" s="38">
        <v>45792</v>
      </c>
      <c r="D393" s="130">
        <v>631620</v>
      </c>
      <c r="E393" s="130">
        <v>0</v>
      </c>
      <c r="F393" s="4" t="s">
        <v>556</v>
      </c>
      <c r="G393" s="39" t="s">
        <v>97</v>
      </c>
      <c r="H393" s="39" t="s">
        <v>82</v>
      </c>
      <c r="I393" s="39" t="s">
        <v>96</v>
      </c>
      <c r="J393" s="39">
        <v>476300</v>
      </c>
      <c r="K393" s="39"/>
      <c r="L393" s="39"/>
      <c r="M393" s="39"/>
      <c r="N393" s="128">
        <f t="shared" si="8"/>
        <v>8075198</v>
      </c>
      <c r="O393" s="4"/>
    </row>
    <row r="394" spans="3:15" ht="16.5" hidden="1">
      <c r="C394" s="38">
        <v>45792</v>
      </c>
      <c r="D394" s="130"/>
      <c r="E394" s="130">
        <v>27153</v>
      </c>
      <c r="F394" s="4" t="s">
        <v>541</v>
      </c>
      <c r="G394" s="39" t="s">
        <v>90</v>
      </c>
      <c r="H394" s="39" t="s">
        <v>89</v>
      </c>
      <c r="I394" s="39"/>
      <c r="J394" s="39"/>
      <c r="K394" s="39"/>
      <c r="L394" s="39"/>
      <c r="M394" s="39"/>
      <c r="N394" s="128">
        <f t="shared" si="8"/>
        <v>8102351</v>
      </c>
      <c r="O394" s="4"/>
    </row>
    <row r="395" spans="3:15" ht="16.5" hidden="1">
      <c r="C395" s="38">
        <v>45793</v>
      </c>
      <c r="D395" s="130"/>
      <c r="E395" s="130">
        <v>133090</v>
      </c>
      <c r="F395" s="4" t="s">
        <v>541</v>
      </c>
      <c r="G395" s="39" t="s">
        <v>90</v>
      </c>
      <c r="H395" s="39" t="s">
        <v>89</v>
      </c>
      <c r="I395" s="39"/>
      <c r="J395" s="39"/>
      <c r="K395" s="39"/>
      <c r="L395" s="39"/>
      <c r="M395" s="39"/>
      <c r="N395" s="128">
        <f t="shared" si="8"/>
        <v>8235441</v>
      </c>
      <c r="O395" s="4"/>
    </row>
    <row r="396" spans="3:15" ht="16.5" hidden="1">
      <c r="C396" s="38">
        <v>45793</v>
      </c>
      <c r="D396" s="130">
        <v>120000</v>
      </c>
      <c r="E396" s="130"/>
      <c r="F396" s="4" t="s">
        <v>555</v>
      </c>
      <c r="G396" s="39" t="s">
        <v>97</v>
      </c>
      <c r="H396" s="39" t="s">
        <v>82</v>
      </c>
      <c r="I396" s="39"/>
      <c r="J396" s="39"/>
      <c r="K396" s="39"/>
      <c r="L396" s="39"/>
      <c r="M396" s="39"/>
      <c r="N396" s="128">
        <f t="shared" si="8"/>
        <v>8115441</v>
      </c>
      <c r="O396" s="4"/>
    </row>
    <row r="397" spans="3:15" ht="16.5" hidden="1">
      <c r="C397" s="38">
        <v>45796</v>
      </c>
      <c r="D397" s="130"/>
      <c r="E397" s="130">
        <v>31167</v>
      </c>
      <c r="F397" s="4" t="s">
        <v>91</v>
      </c>
      <c r="G397" s="39" t="s">
        <v>90</v>
      </c>
      <c r="H397" s="39" t="s">
        <v>89</v>
      </c>
      <c r="I397" s="39"/>
      <c r="J397" s="39"/>
      <c r="K397" s="39"/>
      <c r="L397" s="39"/>
      <c r="M397" s="39"/>
      <c r="N397" s="128">
        <f t="shared" si="8"/>
        <v>8146608</v>
      </c>
      <c r="O397" s="4"/>
    </row>
    <row r="398" spans="3:15" ht="16.5" hidden="1">
      <c r="C398" s="38">
        <v>45796</v>
      </c>
      <c r="D398" s="130">
        <v>23500</v>
      </c>
      <c r="E398" s="130"/>
      <c r="F398" s="4" t="s">
        <v>554</v>
      </c>
      <c r="G398" s="39" t="s">
        <v>97</v>
      </c>
      <c r="H398" s="39" t="s">
        <v>83</v>
      </c>
      <c r="I398" s="39" t="s">
        <v>96</v>
      </c>
      <c r="J398" s="39">
        <v>23500</v>
      </c>
      <c r="K398" s="39"/>
      <c r="L398" s="39"/>
      <c r="M398" s="39"/>
      <c r="N398" s="128">
        <f t="shared" si="8"/>
        <v>8123108</v>
      </c>
      <c r="O398" s="4"/>
    </row>
    <row r="399" spans="3:15" ht="16.5" hidden="1">
      <c r="C399" s="38">
        <v>45796</v>
      </c>
      <c r="D399" s="130">
        <v>692120</v>
      </c>
      <c r="E399" s="130"/>
      <c r="F399" s="4" t="s">
        <v>553</v>
      </c>
      <c r="G399" s="39" t="s">
        <v>97</v>
      </c>
      <c r="H399" s="39" t="s">
        <v>83</v>
      </c>
      <c r="I399" s="39" t="s">
        <v>96</v>
      </c>
      <c r="J399" s="39">
        <v>517000</v>
      </c>
      <c r="K399" s="39"/>
      <c r="L399" s="39"/>
      <c r="M399" s="39"/>
      <c r="N399" s="128">
        <f t="shared" si="8"/>
        <v>7430988</v>
      </c>
      <c r="O399" s="4"/>
    </row>
    <row r="400" spans="3:15" ht="16.5" hidden="1">
      <c r="C400" s="38">
        <v>45797</v>
      </c>
      <c r="D400" s="130"/>
      <c r="E400" s="130">
        <v>573320</v>
      </c>
      <c r="F400" s="4" t="s">
        <v>541</v>
      </c>
      <c r="G400" s="39" t="s">
        <v>90</v>
      </c>
      <c r="H400" s="39" t="s">
        <v>89</v>
      </c>
      <c r="I400" s="39"/>
      <c r="J400" s="39"/>
      <c r="K400" s="39"/>
      <c r="L400" s="39"/>
      <c r="M400" s="39"/>
      <c r="N400" s="128">
        <f t="shared" si="8"/>
        <v>8004308</v>
      </c>
      <c r="O400" s="4"/>
    </row>
    <row r="401" spans="3:15" ht="16.5" hidden="1">
      <c r="C401" s="38">
        <v>45797</v>
      </c>
      <c r="D401" s="130">
        <v>241540</v>
      </c>
      <c r="E401" s="130"/>
      <c r="F401" s="4" t="s">
        <v>552</v>
      </c>
      <c r="G401" s="39" t="s">
        <v>102</v>
      </c>
      <c r="H401" s="39" t="s">
        <v>254</v>
      </c>
      <c r="I401" s="39"/>
      <c r="J401" s="39"/>
      <c r="K401" s="39"/>
      <c r="L401" s="39"/>
      <c r="M401" s="39"/>
      <c r="N401" s="128">
        <f t="shared" si="8"/>
        <v>7762768</v>
      </c>
      <c r="O401" s="4"/>
    </row>
    <row r="402" spans="3:15" ht="16.5" hidden="1">
      <c r="C402" s="38">
        <v>45798</v>
      </c>
      <c r="D402" s="130">
        <v>22000</v>
      </c>
      <c r="E402" s="130"/>
      <c r="F402" s="4" t="s">
        <v>551</v>
      </c>
      <c r="G402" s="39" t="s">
        <v>113</v>
      </c>
      <c r="H402" s="39"/>
      <c r="I402" s="39"/>
      <c r="J402" s="39"/>
      <c r="K402" s="39"/>
      <c r="L402" s="39"/>
      <c r="M402" s="39"/>
      <c r="N402" s="128">
        <f t="shared" si="8"/>
        <v>7740768</v>
      </c>
      <c r="O402" s="4"/>
    </row>
    <row r="403" spans="3:15" ht="16.5" hidden="1">
      <c r="C403" s="38">
        <v>45798</v>
      </c>
      <c r="D403" s="130">
        <v>3300</v>
      </c>
      <c r="E403" s="130"/>
      <c r="F403" s="4" t="s">
        <v>140</v>
      </c>
      <c r="G403" s="39" t="s">
        <v>113</v>
      </c>
      <c r="H403" s="39"/>
      <c r="I403" s="39"/>
      <c r="J403" s="39"/>
      <c r="K403" s="39"/>
      <c r="L403" s="39"/>
      <c r="M403" s="39"/>
      <c r="N403" s="128">
        <f t="shared" si="8"/>
        <v>7737468</v>
      </c>
      <c r="O403" s="4"/>
    </row>
    <row r="404" spans="3:15" ht="16.5" hidden="1">
      <c r="C404" s="38">
        <v>45798</v>
      </c>
      <c r="D404" s="130"/>
      <c r="E404" s="130">
        <v>224539</v>
      </c>
      <c r="F404" s="4" t="s">
        <v>541</v>
      </c>
      <c r="G404" s="39" t="s">
        <v>90</v>
      </c>
      <c r="H404" s="39" t="s">
        <v>89</v>
      </c>
      <c r="I404" s="39"/>
      <c r="J404" s="39"/>
      <c r="K404" s="39"/>
      <c r="L404" s="39"/>
      <c r="M404" s="39"/>
      <c r="N404" s="128">
        <f t="shared" si="8"/>
        <v>7962007</v>
      </c>
      <c r="O404" s="4"/>
    </row>
    <row r="405" spans="3:15" ht="16.5" hidden="1">
      <c r="C405" s="38">
        <v>45799</v>
      </c>
      <c r="D405" s="130">
        <v>2600</v>
      </c>
      <c r="E405" s="130"/>
      <c r="F405" s="4" t="s">
        <v>550</v>
      </c>
      <c r="G405" s="39" t="s">
        <v>97</v>
      </c>
      <c r="H405" s="39" t="s">
        <v>83</v>
      </c>
      <c r="I405" s="39"/>
      <c r="J405" s="39"/>
      <c r="K405" s="39"/>
      <c r="L405" s="39"/>
      <c r="M405" s="39"/>
      <c r="N405" s="128">
        <f t="shared" si="8"/>
        <v>7959407</v>
      </c>
      <c r="O405" s="4"/>
    </row>
    <row r="406" spans="3:15" ht="16.5" hidden="1">
      <c r="C406" s="38">
        <v>45799</v>
      </c>
      <c r="D406" s="130"/>
      <c r="E406" s="130">
        <v>145055</v>
      </c>
      <c r="F406" s="4" t="s">
        <v>541</v>
      </c>
      <c r="G406" s="39" t="s">
        <v>90</v>
      </c>
      <c r="H406" s="39" t="s">
        <v>89</v>
      </c>
      <c r="I406" s="39"/>
      <c r="J406" s="39"/>
      <c r="K406" s="39"/>
      <c r="L406" s="39"/>
      <c r="M406" s="39"/>
      <c r="N406" s="128">
        <f t="shared" si="8"/>
        <v>8104462</v>
      </c>
      <c r="O406" s="4"/>
    </row>
    <row r="407" spans="3:15" ht="16.5" hidden="1">
      <c r="C407" s="38">
        <v>45800</v>
      </c>
      <c r="D407" s="130"/>
      <c r="E407" s="130">
        <v>231214</v>
      </c>
      <c r="F407" s="4" t="s">
        <v>541</v>
      </c>
      <c r="G407" s="39" t="s">
        <v>90</v>
      </c>
      <c r="H407" s="39" t="s">
        <v>89</v>
      </c>
      <c r="I407" s="39"/>
      <c r="J407" s="39"/>
      <c r="K407" s="39"/>
      <c r="L407" s="39"/>
      <c r="M407" s="39"/>
      <c r="N407" s="128">
        <f t="shared" si="8"/>
        <v>8335676</v>
      </c>
      <c r="O407" s="4"/>
    </row>
    <row r="408" spans="3:15" ht="16.5" hidden="1">
      <c r="C408" s="38">
        <v>45800</v>
      </c>
      <c r="D408" s="130">
        <v>100380</v>
      </c>
      <c r="E408" s="130"/>
      <c r="F408" s="4" t="s">
        <v>549</v>
      </c>
      <c r="G408" s="39" t="s">
        <v>113</v>
      </c>
      <c r="H408" s="39"/>
      <c r="I408" s="39"/>
      <c r="J408" s="39"/>
      <c r="K408" s="39"/>
      <c r="L408" s="39"/>
      <c r="M408" s="39"/>
      <c r="N408" s="128">
        <f t="shared" si="8"/>
        <v>8235296</v>
      </c>
      <c r="O408" s="4"/>
    </row>
    <row r="409" spans="3:15" ht="16.5" hidden="1">
      <c r="C409" s="38">
        <v>45800</v>
      </c>
      <c r="D409" s="130"/>
      <c r="E409" s="130">
        <v>255340</v>
      </c>
      <c r="F409" s="4" t="s">
        <v>548</v>
      </c>
      <c r="G409" s="39" t="s">
        <v>90</v>
      </c>
      <c r="H409" s="39" t="s">
        <v>111</v>
      </c>
      <c r="I409" s="39"/>
      <c r="J409" s="39"/>
      <c r="K409" s="39"/>
      <c r="L409" s="39"/>
      <c r="M409" s="39"/>
      <c r="N409" s="128">
        <f t="shared" si="8"/>
        <v>8490636</v>
      </c>
      <c r="O409" s="4"/>
    </row>
    <row r="410" spans="3:15" ht="16.5" hidden="1">
      <c r="C410" s="38">
        <v>45802</v>
      </c>
      <c r="D410" s="130">
        <v>16500</v>
      </c>
      <c r="E410" s="130"/>
      <c r="F410" s="4" t="s">
        <v>547</v>
      </c>
      <c r="G410" s="39" t="s">
        <v>102</v>
      </c>
      <c r="H410" s="39"/>
      <c r="I410" s="39"/>
      <c r="J410" s="39"/>
      <c r="K410" s="39"/>
      <c r="L410" s="39"/>
      <c r="M410" s="39"/>
      <c r="N410" s="128">
        <f t="shared" si="8"/>
        <v>8474136</v>
      </c>
      <c r="O410" s="4"/>
    </row>
    <row r="411" spans="3:15" ht="16.5" hidden="1">
      <c r="C411" s="38">
        <v>45803</v>
      </c>
      <c r="D411" s="130">
        <v>10000</v>
      </c>
      <c r="E411" s="130"/>
      <c r="F411" s="4" t="s">
        <v>546</v>
      </c>
      <c r="G411" s="39" t="s">
        <v>102</v>
      </c>
      <c r="H411" s="39"/>
      <c r="I411" s="39"/>
      <c r="J411" s="39"/>
      <c r="K411" s="39"/>
      <c r="L411" s="39"/>
      <c r="M411" s="39"/>
      <c r="N411" s="128">
        <f t="shared" si="8"/>
        <v>8464136</v>
      </c>
      <c r="O411" s="4"/>
    </row>
    <row r="412" spans="3:15" ht="16.5" hidden="1">
      <c r="C412" s="38">
        <v>45803</v>
      </c>
      <c r="D412" s="130"/>
      <c r="E412" s="130">
        <v>348858</v>
      </c>
      <c r="F412" s="4" t="s">
        <v>541</v>
      </c>
      <c r="G412" s="39" t="s">
        <v>90</v>
      </c>
      <c r="H412" s="39" t="s">
        <v>89</v>
      </c>
      <c r="I412" s="39"/>
      <c r="J412" s="39"/>
      <c r="K412" s="39"/>
      <c r="L412" s="39"/>
      <c r="M412" s="39"/>
      <c r="N412" s="128">
        <f t="shared" si="8"/>
        <v>8812994</v>
      </c>
      <c r="O412" s="4"/>
    </row>
    <row r="413" spans="3:15" ht="16.5" hidden="1">
      <c r="C413" s="38">
        <v>45804</v>
      </c>
      <c r="D413" s="130"/>
      <c r="E413" s="130">
        <v>10659</v>
      </c>
      <c r="F413" s="4" t="s">
        <v>541</v>
      </c>
      <c r="G413" s="39" t="s">
        <v>90</v>
      </c>
      <c r="H413" s="39" t="s">
        <v>89</v>
      </c>
      <c r="I413" s="39"/>
      <c r="J413" s="39"/>
      <c r="K413" s="39"/>
      <c r="L413" s="39"/>
      <c r="M413" s="39"/>
      <c r="N413" s="128">
        <f t="shared" si="8"/>
        <v>8823653</v>
      </c>
      <c r="O413" s="4"/>
    </row>
    <row r="414" spans="3:15" ht="16.5" hidden="1">
      <c r="C414" s="38">
        <v>45804</v>
      </c>
      <c r="D414" s="130"/>
      <c r="E414" s="130">
        <v>31619</v>
      </c>
      <c r="F414" s="4" t="s">
        <v>541</v>
      </c>
      <c r="G414" s="39" t="s">
        <v>90</v>
      </c>
      <c r="H414" s="39" t="s">
        <v>89</v>
      </c>
      <c r="I414" s="39"/>
      <c r="J414" s="39"/>
      <c r="K414" s="39"/>
      <c r="L414" s="39"/>
      <c r="M414" s="39"/>
      <c r="N414" s="128">
        <f t="shared" si="8"/>
        <v>8855272</v>
      </c>
      <c r="O414" s="4"/>
    </row>
    <row r="415" spans="3:15" ht="16.5" hidden="1">
      <c r="C415" s="38">
        <v>45804</v>
      </c>
      <c r="D415" s="130">
        <v>37000</v>
      </c>
      <c r="E415" s="130"/>
      <c r="F415" s="4" t="s">
        <v>545</v>
      </c>
      <c r="G415" s="39" t="s">
        <v>102</v>
      </c>
      <c r="H415" s="39"/>
      <c r="I415" s="39"/>
      <c r="J415" s="39"/>
      <c r="K415" s="39"/>
      <c r="L415" s="39"/>
      <c r="M415" s="39"/>
      <c r="N415" s="128">
        <f t="shared" si="8"/>
        <v>8818272</v>
      </c>
      <c r="O415" s="4"/>
    </row>
    <row r="416" spans="3:15" ht="16.5" hidden="1">
      <c r="C416" s="38">
        <v>45805</v>
      </c>
      <c r="D416" s="130">
        <v>21000</v>
      </c>
      <c r="E416" s="130"/>
      <c r="F416" s="4" t="s">
        <v>544</v>
      </c>
      <c r="G416" s="39" t="s">
        <v>97</v>
      </c>
      <c r="H416" s="39" t="s">
        <v>65</v>
      </c>
      <c r="I416" s="39" t="s">
        <v>96</v>
      </c>
      <c r="J416" s="39">
        <v>21000</v>
      </c>
      <c r="K416" s="39"/>
      <c r="L416" s="39"/>
      <c r="M416" s="39"/>
      <c r="N416" s="128">
        <f t="shared" si="8"/>
        <v>8797272</v>
      </c>
      <c r="O416" s="4"/>
    </row>
    <row r="417" spans="3:15" ht="16.5" hidden="1">
      <c r="C417" s="38">
        <v>45805</v>
      </c>
      <c r="D417" s="130">
        <v>22000</v>
      </c>
      <c r="E417" s="130"/>
      <c r="F417" s="4" t="s">
        <v>544</v>
      </c>
      <c r="G417" s="39" t="s">
        <v>97</v>
      </c>
      <c r="H417" s="39" t="s">
        <v>85</v>
      </c>
      <c r="I417" s="39" t="s">
        <v>96</v>
      </c>
      <c r="J417" s="39">
        <v>22000</v>
      </c>
      <c r="K417" s="39"/>
      <c r="L417" s="39"/>
      <c r="M417" s="39"/>
      <c r="N417" s="128">
        <f t="shared" si="8"/>
        <v>8775272</v>
      </c>
      <c r="O417" s="4"/>
    </row>
    <row r="418" spans="3:15" ht="16.5" hidden="1">
      <c r="C418" s="38">
        <v>45805</v>
      </c>
      <c r="D418" s="130">
        <v>23500</v>
      </c>
      <c r="E418" s="130"/>
      <c r="F418" s="4" t="s">
        <v>544</v>
      </c>
      <c r="G418" s="39" t="s">
        <v>97</v>
      </c>
      <c r="H418" s="39" t="s">
        <v>83</v>
      </c>
      <c r="I418" s="39" t="s">
        <v>96</v>
      </c>
      <c r="J418" s="39">
        <v>23500</v>
      </c>
      <c r="K418" s="39"/>
      <c r="L418" s="39"/>
      <c r="M418" s="39"/>
      <c r="N418" s="128">
        <f t="shared" si="8"/>
        <v>8751772</v>
      </c>
      <c r="O418" s="4"/>
    </row>
    <row r="419" spans="3:15" ht="16.5" hidden="1">
      <c r="C419" s="38">
        <v>45805</v>
      </c>
      <c r="D419" s="130"/>
      <c r="E419" s="130">
        <v>556689</v>
      </c>
      <c r="F419" s="4" t="s">
        <v>541</v>
      </c>
      <c r="G419" s="39" t="s">
        <v>90</v>
      </c>
      <c r="H419" s="39" t="s">
        <v>89</v>
      </c>
      <c r="I419" s="39"/>
      <c r="J419" s="39"/>
      <c r="K419" s="39"/>
      <c r="L419" s="39"/>
      <c r="M419" s="39"/>
      <c r="N419" s="128">
        <f t="shared" si="8"/>
        <v>9308461</v>
      </c>
      <c r="O419" s="4"/>
    </row>
    <row r="420" spans="3:15" ht="16.5" hidden="1">
      <c r="C420" s="38">
        <v>45806</v>
      </c>
      <c r="D420" s="130"/>
      <c r="E420" s="130">
        <v>191845</v>
      </c>
      <c r="F420" s="4" t="s">
        <v>541</v>
      </c>
      <c r="G420" s="39" t="s">
        <v>90</v>
      </c>
      <c r="H420" s="39" t="s">
        <v>89</v>
      </c>
      <c r="I420" s="39"/>
      <c r="J420" s="39"/>
      <c r="K420" s="39"/>
      <c r="L420" s="39"/>
      <c r="M420" s="39"/>
      <c r="N420" s="128">
        <f t="shared" si="8"/>
        <v>9500306</v>
      </c>
      <c r="O420" s="4"/>
    </row>
    <row r="421" spans="3:15" ht="16.5" hidden="1">
      <c r="C421" s="38">
        <v>45806</v>
      </c>
      <c r="D421" s="130">
        <v>2600</v>
      </c>
      <c r="E421" s="130"/>
      <c r="F421" s="4" t="s">
        <v>268</v>
      </c>
      <c r="G421" s="39" t="s">
        <v>102</v>
      </c>
      <c r="H421" s="39"/>
      <c r="I421" s="39"/>
      <c r="J421" s="39"/>
      <c r="K421" s="39"/>
      <c r="L421" s="39"/>
      <c r="M421" s="39"/>
      <c r="N421" s="128">
        <f t="shared" si="8"/>
        <v>9497706</v>
      </c>
      <c r="O421" s="4"/>
    </row>
    <row r="422" spans="3:15" ht="16.5" hidden="1">
      <c r="C422" s="38">
        <v>45807</v>
      </c>
      <c r="D422" s="130"/>
      <c r="E422" s="130">
        <v>150113</v>
      </c>
      <c r="F422" s="4" t="s">
        <v>541</v>
      </c>
      <c r="G422" s="39" t="s">
        <v>90</v>
      </c>
      <c r="H422" s="39" t="s">
        <v>89</v>
      </c>
      <c r="I422" s="39"/>
      <c r="J422" s="39"/>
      <c r="K422" s="39"/>
      <c r="L422" s="39"/>
      <c r="M422" s="39"/>
      <c r="N422" s="128">
        <f t="shared" si="8"/>
        <v>9647819</v>
      </c>
      <c r="O422" s="4"/>
    </row>
    <row r="423" spans="3:15" ht="16.5" hidden="1">
      <c r="C423" s="38">
        <v>45807</v>
      </c>
      <c r="D423" s="130"/>
      <c r="E423" s="130">
        <v>21318</v>
      </c>
      <c r="F423" s="4" t="s">
        <v>541</v>
      </c>
      <c r="G423" s="39" t="s">
        <v>90</v>
      </c>
      <c r="H423" s="39" t="s">
        <v>89</v>
      </c>
      <c r="I423" s="39"/>
      <c r="J423" s="39"/>
      <c r="K423" s="39"/>
      <c r="L423" s="39"/>
      <c r="M423" s="39"/>
      <c r="N423" s="128">
        <f t="shared" ref="N423:N486" si="9">SUM(N422,-D423,E423)</f>
        <v>9669137</v>
      </c>
      <c r="O423" s="4"/>
    </row>
    <row r="424" spans="3:15" ht="16.5" hidden="1">
      <c r="C424" s="38">
        <v>45809</v>
      </c>
      <c r="D424" s="130">
        <v>186000</v>
      </c>
      <c r="E424" s="130"/>
      <c r="F424" s="4" t="s">
        <v>543</v>
      </c>
      <c r="G424" s="39" t="s">
        <v>97</v>
      </c>
      <c r="H424" s="39" t="s">
        <v>66</v>
      </c>
      <c r="I424" s="39" t="s">
        <v>90</v>
      </c>
      <c r="J424" s="39">
        <v>100</v>
      </c>
      <c r="K424" s="39"/>
      <c r="L424" s="39"/>
      <c r="M424" s="39"/>
      <c r="N424" s="128">
        <f t="shared" si="9"/>
        <v>9483137</v>
      </c>
      <c r="O424" s="4"/>
    </row>
    <row r="425" spans="3:15" ht="16.5" hidden="1">
      <c r="C425" s="38">
        <v>45810</v>
      </c>
      <c r="D425" s="130">
        <v>169320</v>
      </c>
      <c r="E425" s="130"/>
      <c r="F425" s="4" t="s">
        <v>542</v>
      </c>
      <c r="G425" s="39" t="s">
        <v>97</v>
      </c>
      <c r="H425" s="39" t="s">
        <v>66</v>
      </c>
      <c r="I425" s="39" t="s">
        <v>90</v>
      </c>
      <c r="J425" s="39"/>
      <c r="K425" s="39"/>
      <c r="L425" s="39"/>
      <c r="M425" s="39"/>
      <c r="N425" s="128">
        <f t="shared" si="9"/>
        <v>9313817</v>
      </c>
      <c r="O425" s="4"/>
    </row>
    <row r="426" spans="3:15" ht="16.5" hidden="1">
      <c r="C426" s="38">
        <v>45810</v>
      </c>
      <c r="D426" s="130"/>
      <c r="E426" s="130">
        <v>22303</v>
      </c>
      <c r="F426" s="4" t="s">
        <v>541</v>
      </c>
      <c r="G426" s="39" t="s">
        <v>90</v>
      </c>
      <c r="H426" s="39" t="s">
        <v>89</v>
      </c>
      <c r="I426" s="39"/>
      <c r="J426" s="39"/>
      <c r="K426" s="39"/>
      <c r="L426" s="39"/>
      <c r="M426" s="39"/>
      <c r="N426" s="128">
        <f t="shared" si="9"/>
        <v>9336120</v>
      </c>
      <c r="O426" s="4"/>
    </row>
    <row r="427" spans="3:15" ht="16.5" hidden="1">
      <c r="C427" s="38">
        <v>45810</v>
      </c>
      <c r="D427" s="130">
        <v>406100</v>
      </c>
      <c r="E427" s="130"/>
      <c r="F427" s="4" t="s">
        <v>540</v>
      </c>
      <c r="G427" s="39" t="s">
        <v>97</v>
      </c>
      <c r="H427" s="39" t="s">
        <v>84</v>
      </c>
      <c r="I427" s="39" t="s">
        <v>96</v>
      </c>
      <c r="J427" s="39">
        <v>325100</v>
      </c>
      <c r="K427" s="39"/>
      <c r="L427" s="39"/>
      <c r="M427" s="39"/>
      <c r="N427" s="128">
        <f t="shared" si="9"/>
        <v>8930020</v>
      </c>
      <c r="O427" s="4"/>
    </row>
    <row r="428" spans="3:15" ht="16.5" hidden="1">
      <c r="C428" s="38">
        <v>45810</v>
      </c>
      <c r="D428" s="130">
        <v>242100</v>
      </c>
      <c r="E428" s="130"/>
      <c r="F428" s="4" t="s">
        <v>836</v>
      </c>
      <c r="G428" s="39" t="s">
        <v>97</v>
      </c>
      <c r="H428" s="39" t="s">
        <v>82</v>
      </c>
      <c r="I428" s="39" t="s">
        <v>96</v>
      </c>
      <c r="J428" s="39">
        <v>162100</v>
      </c>
      <c r="K428" s="39"/>
      <c r="L428" s="39"/>
      <c r="M428" s="39"/>
      <c r="N428" s="128">
        <f t="shared" si="9"/>
        <v>8687920</v>
      </c>
      <c r="O428" s="4"/>
    </row>
    <row r="429" spans="3:15" ht="16.5" hidden="1">
      <c r="C429" s="38">
        <v>45810</v>
      </c>
      <c r="D429" s="130">
        <v>291200</v>
      </c>
      <c r="E429" s="130"/>
      <c r="F429" s="4" t="s">
        <v>837</v>
      </c>
      <c r="G429" s="39" t="s">
        <v>97</v>
      </c>
      <c r="H429" s="39" t="s">
        <v>83</v>
      </c>
      <c r="I429" s="39" t="s">
        <v>96</v>
      </c>
      <c r="J429" s="39">
        <v>211200</v>
      </c>
      <c r="K429" s="39"/>
      <c r="L429" s="39"/>
      <c r="M429" s="39"/>
      <c r="N429" s="128">
        <f t="shared" si="9"/>
        <v>8396720</v>
      </c>
      <c r="O429" s="4"/>
    </row>
    <row r="430" spans="3:15" ht="16.5" hidden="1">
      <c r="C430" s="38">
        <v>45810</v>
      </c>
      <c r="D430" s="130">
        <v>57980</v>
      </c>
      <c r="E430" s="130"/>
      <c r="F430" s="4" t="s">
        <v>539</v>
      </c>
      <c r="G430" s="39" t="s">
        <v>102</v>
      </c>
      <c r="H430" s="39"/>
      <c r="I430" s="39"/>
      <c r="J430" s="39"/>
      <c r="K430" s="39"/>
      <c r="L430" s="39"/>
      <c r="M430" s="39"/>
      <c r="N430" s="128">
        <f t="shared" si="9"/>
        <v>8338740</v>
      </c>
      <c r="O430" s="4"/>
    </row>
    <row r="431" spans="3:15" ht="16.5" hidden="1">
      <c r="C431" s="38">
        <v>45810</v>
      </c>
      <c r="D431" s="130">
        <v>169000</v>
      </c>
      <c r="E431" s="130"/>
      <c r="F431" s="4" t="s">
        <v>538</v>
      </c>
      <c r="G431" s="39" t="s">
        <v>102</v>
      </c>
      <c r="H431" s="39"/>
      <c r="I431" s="39"/>
      <c r="J431" s="39"/>
      <c r="K431" s="39"/>
      <c r="L431" s="39"/>
      <c r="M431" s="39"/>
      <c r="N431" s="128">
        <f t="shared" si="9"/>
        <v>8169740</v>
      </c>
      <c r="O431" s="4"/>
    </row>
    <row r="432" spans="3:15" ht="16.5" hidden="1">
      <c r="C432" s="38">
        <v>45810</v>
      </c>
      <c r="D432" s="130"/>
      <c r="E432" s="130">
        <v>354887</v>
      </c>
      <c r="F432" s="4" t="s">
        <v>91</v>
      </c>
      <c r="G432" s="39" t="s">
        <v>90</v>
      </c>
      <c r="H432" s="39" t="s">
        <v>89</v>
      </c>
      <c r="I432" s="39"/>
      <c r="J432" s="39"/>
      <c r="K432" s="39"/>
      <c r="L432" s="39"/>
      <c r="M432" s="39"/>
      <c r="N432" s="128">
        <f t="shared" si="9"/>
        <v>8524627</v>
      </c>
      <c r="O432" s="4"/>
    </row>
    <row r="433" spans="3:15" ht="16.5" hidden="1">
      <c r="C433" s="38">
        <v>45810</v>
      </c>
      <c r="D433" s="130"/>
      <c r="E433" s="130">
        <v>132000</v>
      </c>
      <c r="F433" s="4" t="s">
        <v>537</v>
      </c>
      <c r="G433" s="39" t="s">
        <v>90</v>
      </c>
      <c r="H433" s="39" t="s">
        <v>111</v>
      </c>
      <c r="I433" s="39"/>
      <c r="J433" s="39"/>
      <c r="K433" s="39"/>
      <c r="L433" s="39"/>
      <c r="M433" s="39"/>
      <c r="N433" s="128">
        <f t="shared" si="9"/>
        <v>8656627</v>
      </c>
      <c r="O433" s="4"/>
    </row>
    <row r="434" spans="3:15" ht="16.5" hidden="1">
      <c r="C434" s="38">
        <v>45812</v>
      </c>
      <c r="D434" s="130"/>
      <c r="E434" s="130">
        <v>40221</v>
      </c>
      <c r="F434" s="4" t="s">
        <v>91</v>
      </c>
      <c r="G434" s="39" t="s">
        <v>90</v>
      </c>
      <c r="H434" s="39" t="s">
        <v>89</v>
      </c>
      <c r="I434" s="39"/>
      <c r="J434" s="39"/>
      <c r="K434" s="39"/>
      <c r="L434" s="39"/>
      <c r="M434" s="39"/>
      <c r="N434" s="128">
        <f t="shared" si="9"/>
        <v>8696848</v>
      </c>
      <c r="O434" s="4"/>
    </row>
    <row r="435" spans="3:15" ht="16.5" hidden="1">
      <c r="C435" s="38">
        <v>45812</v>
      </c>
      <c r="D435" s="130">
        <v>162600</v>
      </c>
      <c r="E435" s="130"/>
      <c r="F435" s="4" t="s">
        <v>536</v>
      </c>
      <c r="G435" s="39" t="s">
        <v>102</v>
      </c>
      <c r="H435" s="39" t="s">
        <v>265</v>
      </c>
      <c r="I435" s="39"/>
      <c r="J435" s="39"/>
      <c r="K435" s="39"/>
      <c r="L435" s="39"/>
      <c r="M435" s="39"/>
      <c r="N435" s="128">
        <f t="shared" si="9"/>
        <v>8534248</v>
      </c>
      <c r="O435" s="4"/>
    </row>
    <row r="436" spans="3:15" ht="16.5" hidden="1">
      <c r="C436" s="38">
        <v>45812</v>
      </c>
      <c r="D436" s="130"/>
      <c r="E436" s="130">
        <v>230661</v>
      </c>
      <c r="F436" s="4" t="s">
        <v>91</v>
      </c>
      <c r="G436" s="39" t="s">
        <v>90</v>
      </c>
      <c r="H436" s="39" t="s">
        <v>89</v>
      </c>
      <c r="I436" s="39"/>
      <c r="J436" s="39"/>
      <c r="K436" s="39"/>
      <c r="L436" s="39"/>
      <c r="M436" s="39"/>
      <c r="N436" s="128">
        <f t="shared" si="9"/>
        <v>8764909</v>
      </c>
      <c r="O436" s="4"/>
    </row>
    <row r="437" spans="3:15" ht="16.5" hidden="1">
      <c r="C437" s="38">
        <v>45812</v>
      </c>
      <c r="D437" s="130"/>
      <c r="E437" s="130">
        <v>34866</v>
      </c>
      <c r="F437" s="4" t="s">
        <v>91</v>
      </c>
      <c r="G437" s="39" t="s">
        <v>90</v>
      </c>
      <c r="H437" s="39" t="s">
        <v>89</v>
      </c>
      <c r="I437" s="39"/>
      <c r="J437" s="39"/>
      <c r="K437" s="39"/>
      <c r="L437" s="39"/>
      <c r="M437" s="39"/>
      <c r="N437" s="128">
        <f t="shared" si="9"/>
        <v>8799775</v>
      </c>
      <c r="O437" s="4"/>
    </row>
    <row r="438" spans="3:15" ht="16.5" hidden="1">
      <c r="C438" s="38">
        <v>45813</v>
      </c>
      <c r="D438" s="130"/>
      <c r="E438" s="130">
        <v>32453</v>
      </c>
      <c r="F438" s="4" t="s">
        <v>91</v>
      </c>
      <c r="G438" s="39" t="s">
        <v>90</v>
      </c>
      <c r="H438" s="39" t="s">
        <v>89</v>
      </c>
      <c r="I438" s="39"/>
      <c r="J438" s="39"/>
      <c r="K438" s="39"/>
      <c r="L438" s="39"/>
      <c r="M438" s="39"/>
      <c r="N438" s="128">
        <f t="shared" si="9"/>
        <v>8832228</v>
      </c>
      <c r="O438" s="4"/>
    </row>
    <row r="439" spans="3:15" ht="16.5" hidden="1">
      <c r="C439" s="38">
        <v>45815</v>
      </c>
      <c r="D439" s="130">
        <v>385000</v>
      </c>
      <c r="E439" s="130"/>
      <c r="F439" s="4" t="s">
        <v>535</v>
      </c>
      <c r="G439" s="39" t="s">
        <v>113</v>
      </c>
      <c r="H439" s="39"/>
      <c r="I439" s="39"/>
      <c r="J439" s="39"/>
      <c r="K439" s="39"/>
      <c r="L439" s="39"/>
      <c r="M439" s="39"/>
      <c r="N439" s="128">
        <f t="shared" si="9"/>
        <v>8447228</v>
      </c>
      <c r="O439" s="4"/>
    </row>
    <row r="440" spans="3:15" ht="16.5" hidden="1">
      <c r="C440" s="38">
        <v>45817</v>
      </c>
      <c r="D440" s="130"/>
      <c r="E440" s="130">
        <v>305165</v>
      </c>
      <c r="F440" s="4" t="s">
        <v>91</v>
      </c>
      <c r="G440" s="39" t="s">
        <v>90</v>
      </c>
      <c r="H440" s="39" t="s">
        <v>89</v>
      </c>
      <c r="I440" s="39"/>
      <c r="J440" s="39"/>
      <c r="K440" s="39"/>
      <c r="L440" s="39"/>
      <c r="M440" s="39"/>
      <c r="N440" s="128">
        <f t="shared" si="9"/>
        <v>8752393</v>
      </c>
      <c r="O440" s="4"/>
    </row>
    <row r="441" spans="3:15" ht="16.5" hidden="1">
      <c r="C441" s="38">
        <v>45818</v>
      </c>
      <c r="D441" s="130"/>
      <c r="E441" s="130">
        <v>28462</v>
      </c>
      <c r="F441" s="4" t="s">
        <v>91</v>
      </c>
      <c r="G441" s="39" t="s">
        <v>90</v>
      </c>
      <c r="H441" s="39" t="s">
        <v>89</v>
      </c>
      <c r="I441" s="39"/>
      <c r="J441" s="39"/>
      <c r="K441" s="39"/>
      <c r="L441" s="39"/>
      <c r="M441" s="39"/>
      <c r="N441" s="128">
        <f t="shared" si="9"/>
        <v>8780855</v>
      </c>
      <c r="O441" s="4"/>
    </row>
    <row r="442" spans="3:15" ht="16.5" hidden="1">
      <c r="C442" s="38">
        <v>45818</v>
      </c>
      <c r="D442" s="130"/>
      <c r="E442" s="130">
        <v>91394</v>
      </c>
      <c r="F442" s="4" t="s">
        <v>91</v>
      </c>
      <c r="G442" s="39" t="s">
        <v>90</v>
      </c>
      <c r="H442" s="39" t="s">
        <v>89</v>
      </c>
      <c r="I442" s="39"/>
      <c r="J442" s="39"/>
      <c r="K442" s="39"/>
      <c r="L442" s="39"/>
      <c r="M442" s="39"/>
      <c r="N442" s="128">
        <f t="shared" si="9"/>
        <v>8872249</v>
      </c>
      <c r="O442" s="4"/>
    </row>
    <row r="443" spans="3:15" ht="16.5" hidden="1">
      <c r="C443" s="38">
        <v>45819</v>
      </c>
      <c r="D443" s="130"/>
      <c r="E443" s="130">
        <v>76433</v>
      </c>
      <c r="F443" s="4" t="s">
        <v>91</v>
      </c>
      <c r="G443" s="39" t="s">
        <v>90</v>
      </c>
      <c r="H443" s="39" t="s">
        <v>89</v>
      </c>
      <c r="I443" s="39"/>
      <c r="J443" s="39"/>
      <c r="K443" s="39"/>
      <c r="L443" s="39"/>
      <c r="M443" s="39"/>
      <c r="N443" s="128">
        <f t="shared" si="9"/>
        <v>8948682</v>
      </c>
      <c r="O443" s="4"/>
    </row>
    <row r="444" spans="3:15" ht="16.5" hidden="1">
      <c r="C444" s="38">
        <v>45820</v>
      </c>
      <c r="D444" s="130"/>
      <c r="E444" s="130">
        <v>221690</v>
      </c>
      <c r="F444" s="4" t="s">
        <v>91</v>
      </c>
      <c r="G444" s="39" t="s">
        <v>90</v>
      </c>
      <c r="H444" s="39" t="s">
        <v>89</v>
      </c>
      <c r="I444" s="39"/>
      <c r="J444" s="39"/>
      <c r="K444" s="39"/>
      <c r="L444" s="39"/>
      <c r="M444" s="39"/>
      <c r="N444" s="128">
        <f t="shared" si="9"/>
        <v>9170372</v>
      </c>
      <c r="O444" s="4"/>
    </row>
    <row r="445" spans="3:15" ht="16.5" hidden="1">
      <c r="C445" s="38">
        <v>45821</v>
      </c>
      <c r="D445" s="130"/>
      <c r="E445" s="130">
        <v>300405</v>
      </c>
      <c r="F445" s="4" t="s">
        <v>91</v>
      </c>
      <c r="G445" s="39" t="s">
        <v>90</v>
      </c>
      <c r="H445" s="39" t="s">
        <v>89</v>
      </c>
      <c r="I445" s="39"/>
      <c r="J445" s="39"/>
      <c r="K445" s="39"/>
      <c r="L445" s="39"/>
      <c r="M445" s="39"/>
      <c r="N445" s="128">
        <f t="shared" si="9"/>
        <v>9470777</v>
      </c>
      <c r="O445" s="4"/>
    </row>
    <row r="446" spans="3:15" ht="16.5" hidden="1">
      <c r="C446" s="38">
        <v>45821</v>
      </c>
      <c r="D446" s="130">
        <v>10400</v>
      </c>
      <c r="E446" s="130"/>
      <c r="F446" s="4" t="s">
        <v>325</v>
      </c>
      <c r="G446" s="39" t="s">
        <v>102</v>
      </c>
      <c r="H446" s="39"/>
      <c r="I446" s="39"/>
      <c r="J446" s="39"/>
      <c r="K446" s="39"/>
      <c r="L446" s="39"/>
      <c r="M446" s="39"/>
      <c r="N446" s="128">
        <f t="shared" si="9"/>
        <v>9460377</v>
      </c>
      <c r="O446" s="4"/>
    </row>
    <row r="447" spans="3:15" ht="16.5" hidden="1">
      <c r="C447" s="38">
        <v>45822</v>
      </c>
      <c r="D447" s="130">
        <v>56000</v>
      </c>
      <c r="E447" s="130"/>
      <c r="F447" s="4" t="s">
        <v>534</v>
      </c>
      <c r="G447" s="39" t="s">
        <v>102</v>
      </c>
      <c r="H447" s="39"/>
      <c r="I447" s="39"/>
      <c r="J447" s="39"/>
      <c r="K447" s="39"/>
      <c r="L447" s="39"/>
      <c r="M447" s="39"/>
      <c r="N447" s="128">
        <f t="shared" si="9"/>
        <v>9404377</v>
      </c>
      <c r="O447" s="4"/>
    </row>
    <row r="448" spans="3:15" ht="16.5" hidden="1">
      <c r="C448" s="38">
        <v>45822</v>
      </c>
      <c r="D448" s="130"/>
      <c r="E448" s="130">
        <v>28000</v>
      </c>
      <c r="F448" s="4" t="s">
        <v>533</v>
      </c>
      <c r="G448" s="39" t="s">
        <v>90</v>
      </c>
      <c r="H448" s="39" t="s">
        <v>111</v>
      </c>
      <c r="I448" s="39"/>
      <c r="J448" s="39"/>
      <c r="K448" s="39"/>
      <c r="L448" s="39"/>
      <c r="M448" s="39"/>
      <c r="N448" s="128">
        <f t="shared" si="9"/>
        <v>9432377</v>
      </c>
      <c r="O448" s="4"/>
    </row>
    <row r="449" spans="3:15" ht="16.5" hidden="1">
      <c r="C449" s="38">
        <v>45824</v>
      </c>
      <c r="D449" s="130"/>
      <c r="E449" s="130">
        <v>273705</v>
      </c>
      <c r="F449" s="4" t="s">
        <v>91</v>
      </c>
      <c r="G449" s="39" t="s">
        <v>90</v>
      </c>
      <c r="H449" s="39" t="s">
        <v>89</v>
      </c>
      <c r="I449" s="39"/>
      <c r="J449" s="39"/>
      <c r="K449" s="39"/>
      <c r="L449" s="39"/>
      <c r="M449" s="39"/>
      <c r="N449" s="128">
        <f t="shared" si="9"/>
        <v>9706082</v>
      </c>
      <c r="O449" s="4"/>
    </row>
    <row r="450" spans="3:15" ht="16.5" hidden="1">
      <c r="C450" s="38">
        <v>45824</v>
      </c>
      <c r="D450" s="130">
        <v>78000</v>
      </c>
      <c r="E450" s="130"/>
      <c r="F450" s="4" t="s">
        <v>532</v>
      </c>
      <c r="G450" s="39" t="s">
        <v>102</v>
      </c>
      <c r="H450" s="39"/>
      <c r="I450" s="39"/>
      <c r="J450" s="39"/>
      <c r="K450" s="39"/>
      <c r="L450" s="39"/>
      <c r="M450" s="39"/>
      <c r="N450" s="128">
        <f t="shared" si="9"/>
        <v>9628082</v>
      </c>
      <c r="O450" s="4"/>
    </row>
    <row r="451" spans="3:15" ht="16.5" hidden="1">
      <c r="C451" s="38">
        <v>45824</v>
      </c>
      <c r="D451" s="130">
        <v>19000</v>
      </c>
      <c r="E451" s="130"/>
      <c r="F451" s="4" t="s">
        <v>531</v>
      </c>
      <c r="G451" s="39" t="s">
        <v>102</v>
      </c>
      <c r="H451" s="39"/>
      <c r="I451" s="39"/>
      <c r="J451" s="39"/>
      <c r="K451" s="39"/>
      <c r="L451" s="39"/>
      <c r="M451" s="39"/>
      <c r="N451" s="128">
        <f t="shared" si="9"/>
        <v>9609082</v>
      </c>
      <c r="O451" s="4"/>
    </row>
    <row r="452" spans="3:15" ht="16.5" hidden="1">
      <c r="C452" s="38">
        <v>45824</v>
      </c>
      <c r="D452" s="130">
        <v>47900</v>
      </c>
      <c r="E452" s="130"/>
      <c r="F452" s="4" t="s">
        <v>530</v>
      </c>
      <c r="G452" s="39" t="s">
        <v>102</v>
      </c>
      <c r="H452" s="39"/>
      <c r="I452" s="39"/>
      <c r="J452" s="39"/>
      <c r="K452" s="39"/>
      <c r="L452" s="39"/>
      <c r="M452" s="39"/>
      <c r="N452" s="128">
        <f t="shared" si="9"/>
        <v>9561182</v>
      </c>
      <c r="O452" s="4"/>
    </row>
    <row r="453" spans="3:15" ht="16.5" hidden="1">
      <c r="C453" s="38">
        <v>45825</v>
      </c>
      <c r="D453" s="130"/>
      <c r="E453" s="130">
        <v>28184</v>
      </c>
      <c r="F453" s="4" t="s">
        <v>91</v>
      </c>
      <c r="G453" s="39" t="s">
        <v>90</v>
      </c>
      <c r="H453" s="39" t="s">
        <v>89</v>
      </c>
      <c r="I453" s="39"/>
      <c r="J453" s="39"/>
      <c r="K453" s="39"/>
      <c r="L453" s="39"/>
      <c r="M453" s="39"/>
      <c r="N453" s="128">
        <f t="shared" si="9"/>
        <v>9589366</v>
      </c>
      <c r="O453" s="4"/>
    </row>
    <row r="454" spans="3:15" ht="16.5" hidden="1">
      <c r="C454" s="38">
        <v>45825</v>
      </c>
      <c r="D454" s="130"/>
      <c r="E454" s="130">
        <v>32023</v>
      </c>
      <c r="F454" s="4" t="s">
        <v>91</v>
      </c>
      <c r="G454" s="39" t="s">
        <v>90</v>
      </c>
      <c r="H454" s="39" t="s">
        <v>89</v>
      </c>
      <c r="I454" s="39"/>
      <c r="J454" s="39"/>
      <c r="K454" s="39"/>
      <c r="L454" s="39"/>
      <c r="M454" s="39"/>
      <c r="N454" s="128">
        <f t="shared" si="9"/>
        <v>9621389</v>
      </c>
      <c r="O454" s="4"/>
    </row>
    <row r="455" spans="3:15" ht="16.5" hidden="1">
      <c r="C455" s="38">
        <v>45825</v>
      </c>
      <c r="D455" s="130"/>
      <c r="E455" s="130">
        <v>58411</v>
      </c>
      <c r="F455" s="4" t="s">
        <v>91</v>
      </c>
      <c r="G455" s="39" t="s">
        <v>90</v>
      </c>
      <c r="H455" s="39" t="s">
        <v>89</v>
      </c>
      <c r="I455" s="39"/>
      <c r="J455" s="39"/>
      <c r="K455" s="39"/>
      <c r="L455" s="39"/>
      <c r="M455" s="39"/>
      <c r="N455" s="128">
        <f t="shared" si="9"/>
        <v>9679800</v>
      </c>
      <c r="O455" s="4"/>
    </row>
    <row r="456" spans="3:15" ht="16.5" hidden="1">
      <c r="C456" s="38">
        <v>45825</v>
      </c>
      <c r="D456" s="130">
        <v>981200</v>
      </c>
      <c r="E456" s="130"/>
      <c r="F456" s="4" t="s">
        <v>529</v>
      </c>
      <c r="G456" s="39" t="s">
        <v>97</v>
      </c>
      <c r="H456" s="39" t="s">
        <v>66</v>
      </c>
      <c r="I456" s="39" t="s">
        <v>96</v>
      </c>
      <c r="J456" s="39">
        <v>684000</v>
      </c>
      <c r="K456" s="39"/>
      <c r="L456" s="39"/>
      <c r="M456" s="39"/>
      <c r="N456" s="128">
        <f t="shared" si="9"/>
        <v>8698600</v>
      </c>
      <c r="O456" s="4"/>
    </row>
    <row r="457" spans="3:15" ht="16.5" hidden="1">
      <c r="C457" s="38">
        <v>45825</v>
      </c>
      <c r="D457" s="130">
        <v>17000</v>
      </c>
      <c r="E457" s="130"/>
      <c r="F457" s="4" t="s">
        <v>528</v>
      </c>
      <c r="G457" s="39" t="s">
        <v>97</v>
      </c>
      <c r="H457" s="39" t="s">
        <v>66</v>
      </c>
      <c r="I457" s="39" t="s">
        <v>96</v>
      </c>
      <c r="J457" s="39">
        <v>17000</v>
      </c>
      <c r="K457" s="39"/>
      <c r="L457" s="39"/>
      <c r="M457" s="39"/>
      <c r="N457" s="128">
        <f t="shared" si="9"/>
        <v>8681600</v>
      </c>
      <c r="O457" s="4"/>
    </row>
    <row r="458" spans="3:15" ht="16.5" hidden="1">
      <c r="C458" s="38">
        <v>45825</v>
      </c>
      <c r="D458" s="130">
        <v>17100</v>
      </c>
      <c r="E458" s="130"/>
      <c r="F458" s="4" t="s">
        <v>528</v>
      </c>
      <c r="G458" s="39" t="s">
        <v>97</v>
      </c>
      <c r="H458" s="39" t="s">
        <v>66</v>
      </c>
      <c r="I458" s="39" t="s">
        <v>96</v>
      </c>
      <c r="J458" s="39">
        <v>17100</v>
      </c>
      <c r="K458" s="39"/>
      <c r="L458" s="39"/>
      <c r="M458" s="39"/>
      <c r="N458" s="128">
        <f t="shared" si="9"/>
        <v>8664500</v>
      </c>
      <c r="O458" s="4"/>
    </row>
    <row r="459" spans="3:15" ht="16.5" hidden="1">
      <c r="C459" s="38">
        <v>45826</v>
      </c>
      <c r="D459" s="130"/>
      <c r="E459" s="130">
        <v>48413</v>
      </c>
      <c r="F459" s="4" t="s">
        <v>91</v>
      </c>
      <c r="G459" s="39" t="s">
        <v>90</v>
      </c>
      <c r="H459" s="39" t="s">
        <v>89</v>
      </c>
      <c r="I459" s="39"/>
      <c r="J459" s="39"/>
      <c r="K459" s="39"/>
      <c r="L459" s="39"/>
      <c r="M459" s="39"/>
      <c r="N459" s="128">
        <f t="shared" si="9"/>
        <v>8712913</v>
      </c>
      <c r="O459" s="4"/>
    </row>
    <row r="460" spans="3:15" ht="16.5" hidden="1">
      <c r="C460" s="38">
        <v>45827</v>
      </c>
      <c r="D460" s="130"/>
      <c r="E460" s="130">
        <v>147402</v>
      </c>
      <c r="F460" s="4" t="s">
        <v>91</v>
      </c>
      <c r="G460" s="39" t="s">
        <v>90</v>
      </c>
      <c r="H460" s="39" t="s">
        <v>89</v>
      </c>
      <c r="I460" s="39"/>
      <c r="J460" s="39"/>
      <c r="K460" s="39"/>
      <c r="L460" s="39"/>
      <c r="M460" s="39"/>
      <c r="N460" s="128">
        <f t="shared" si="9"/>
        <v>8860315</v>
      </c>
      <c r="O460" s="4"/>
    </row>
    <row r="461" spans="3:15" ht="16.5" hidden="1">
      <c r="C461" s="38">
        <v>45828</v>
      </c>
      <c r="D461" s="130">
        <v>16500</v>
      </c>
      <c r="E461" s="130"/>
      <c r="F461" s="4" t="s">
        <v>466</v>
      </c>
      <c r="G461" s="39" t="s">
        <v>102</v>
      </c>
      <c r="H461" s="39"/>
      <c r="I461" s="39"/>
      <c r="J461" s="39"/>
      <c r="K461" s="39"/>
      <c r="L461" s="39"/>
      <c r="M461" s="39"/>
      <c r="N461" s="128">
        <f t="shared" si="9"/>
        <v>8843815</v>
      </c>
      <c r="O461" s="4"/>
    </row>
    <row r="462" spans="3:15" ht="16.5" hidden="1">
      <c r="C462" s="38">
        <v>45828</v>
      </c>
      <c r="D462" s="130"/>
      <c r="E462" s="130">
        <v>166785</v>
      </c>
      <c r="F462" s="4" t="s">
        <v>91</v>
      </c>
      <c r="G462" s="39" t="s">
        <v>90</v>
      </c>
      <c r="H462" s="39" t="s">
        <v>89</v>
      </c>
      <c r="I462" s="39"/>
      <c r="J462" s="39"/>
      <c r="K462" s="39"/>
      <c r="L462" s="39"/>
      <c r="M462" s="39"/>
      <c r="N462" s="128">
        <f t="shared" si="9"/>
        <v>9010600</v>
      </c>
      <c r="O462" s="4"/>
    </row>
    <row r="463" spans="3:15" ht="16.5" hidden="1">
      <c r="C463" s="38">
        <v>45829</v>
      </c>
      <c r="D463" s="130"/>
      <c r="E463" s="130">
        <v>1466</v>
      </c>
      <c r="F463" s="4" t="s">
        <v>195</v>
      </c>
      <c r="G463" s="39" t="s">
        <v>90</v>
      </c>
      <c r="H463" s="39" t="s">
        <v>161</v>
      </c>
      <c r="I463" s="39"/>
      <c r="J463" s="39"/>
      <c r="K463" s="39"/>
      <c r="L463" s="39"/>
      <c r="M463" s="39"/>
      <c r="N463" s="128">
        <f t="shared" si="9"/>
        <v>9012066</v>
      </c>
      <c r="O463" s="4"/>
    </row>
    <row r="464" spans="3:15" ht="16.5" hidden="1">
      <c r="C464" s="38">
        <v>45831</v>
      </c>
      <c r="D464" s="130">
        <v>22000</v>
      </c>
      <c r="E464" s="130"/>
      <c r="F464" s="4" t="s">
        <v>527</v>
      </c>
      <c r="G464" s="39" t="s">
        <v>113</v>
      </c>
      <c r="H464" s="39"/>
      <c r="I464" s="39"/>
      <c r="J464" s="39"/>
      <c r="K464" s="39"/>
      <c r="L464" s="39"/>
      <c r="M464" s="39"/>
      <c r="N464" s="128">
        <f t="shared" si="9"/>
        <v>8990066</v>
      </c>
      <c r="O464" s="4"/>
    </row>
    <row r="465" spans="3:15" ht="16.5" hidden="1">
      <c r="C465" s="38">
        <v>45831</v>
      </c>
      <c r="D465" s="130">
        <v>3300</v>
      </c>
      <c r="E465" s="130"/>
      <c r="F465" s="4" t="s">
        <v>526</v>
      </c>
      <c r="G465" s="39" t="s">
        <v>113</v>
      </c>
      <c r="H465" s="39"/>
      <c r="I465" s="39"/>
      <c r="J465" s="39"/>
      <c r="K465" s="39"/>
      <c r="L465" s="39"/>
      <c r="M465" s="39"/>
      <c r="N465" s="128">
        <f t="shared" si="9"/>
        <v>8986766</v>
      </c>
      <c r="O465" s="4"/>
    </row>
    <row r="466" spans="3:15" ht="16.5" hidden="1">
      <c r="C466" s="38">
        <v>45831</v>
      </c>
      <c r="D466" s="130"/>
      <c r="E466" s="130">
        <v>130121</v>
      </c>
      <c r="F466" s="4" t="s">
        <v>91</v>
      </c>
      <c r="G466" s="39" t="s">
        <v>90</v>
      </c>
      <c r="H466" s="39" t="s">
        <v>89</v>
      </c>
      <c r="I466" s="39"/>
      <c r="J466" s="39"/>
      <c r="K466" s="39"/>
      <c r="L466" s="39"/>
      <c r="M466" s="39"/>
      <c r="N466" s="128">
        <f t="shared" si="9"/>
        <v>9116887</v>
      </c>
      <c r="O466" s="4"/>
    </row>
    <row r="467" spans="3:15" ht="16.5" hidden="1">
      <c r="C467" s="38">
        <v>45831</v>
      </c>
      <c r="D467" s="130"/>
      <c r="E467" s="130">
        <v>23500</v>
      </c>
      <c r="F467" s="4" t="s">
        <v>91</v>
      </c>
      <c r="G467" s="39" t="s">
        <v>90</v>
      </c>
      <c r="H467" s="39" t="s">
        <v>89</v>
      </c>
      <c r="I467" s="39"/>
      <c r="J467" s="39"/>
      <c r="K467" s="39"/>
      <c r="L467" s="39"/>
      <c r="M467" s="39"/>
      <c r="N467" s="128">
        <f t="shared" si="9"/>
        <v>9140387</v>
      </c>
      <c r="O467" s="4"/>
    </row>
    <row r="468" spans="3:15" ht="16.5" hidden="1">
      <c r="C468" s="38">
        <v>45832</v>
      </c>
      <c r="D468" s="130"/>
      <c r="E468" s="130">
        <v>46879</v>
      </c>
      <c r="F468" s="4" t="s">
        <v>91</v>
      </c>
      <c r="G468" s="39" t="s">
        <v>90</v>
      </c>
      <c r="H468" s="39" t="s">
        <v>89</v>
      </c>
      <c r="I468" s="39"/>
      <c r="J468" s="39"/>
      <c r="K468" s="39"/>
      <c r="L468" s="39"/>
      <c r="M468" s="39"/>
      <c r="N468" s="128">
        <f t="shared" si="9"/>
        <v>9187266</v>
      </c>
      <c r="O468" s="4"/>
    </row>
    <row r="469" spans="3:15" ht="16.5" hidden="1">
      <c r="C469" s="38">
        <v>45832</v>
      </c>
      <c r="D469" s="130"/>
      <c r="E469" s="130">
        <v>256920</v>
      </c>
      <c r="F469" s="4" t="s">
        <v>91</v>
      </c>
      <c r="G469" s="39" t="s">
        <v>90</v>
      </c>
      <c r="H469" s="39" t="s">
        <v>89</v>
      </c>
      <c r="I469" s="39"/>
      <c r="J469" s="39"/>
      <c r="K469" s="39"/>
      <c r="L469" s="39"/>
      <c r="M469" s="39"/>
      <c r="N469" s="128">
        <f t="shared" si="9"/>
        <v>9444186</v>
      </c>
      <c r="O469" s="4"/>
    </row>
    <row r="470" spans="3:15" ht="16.5" hidden="1">
      <c r="C470" s="38">
        <v>45833</v>
      </c>
      <c r="D470" s="130">
        <v>6600</v>
      </c>
      <c r="E470" s="130"/>
      <c r="F470" s="4" t="s">
        <v>525</v>
      </c>
      <c r="G470" s="39" t="s">
        <v>97</v>
      </c>
      <c r="H470" s="39" t="s">
        <v>421</v>
      </c>
      <c r="I470" s="39" t="s">
        <v>96</v>
      </c>
      <c r="J470" s="39">
        <v>6600</v>
      </c>
      <c r="K470" s="39"/>
      <c r="L470" s="39"/>
      <c r="M470" s="39"/>
      <c r="N470" s="128">
        <f t="shared" si="9"/>
        <v>9437586</v>
      </c>
      <c r="O470" s="4"/>
    </row>
    <row r="471" spans="3:15" ht="16.5" hidden="1">
      <c r="C471" s="38">
        <v>45833</v>
      </c>
      <c r="D471" s="130">
        <v>7100</v>
      </c>
      <c r="E471" s="130"/>
      <c r="F471" s="4" t="s">
        <v>525</v>
      </c>
      <c r="G471" s="39" t="s">
        <v>97</v>
      </c>
      <c r="H471" s="39" t="s">
        <v>421</v>
      </c>
      <c r="I471" s="39" t="s">
        <v>96</v>
      </c>
      <c r="J471" s="39">
        <v>6600</v>
      </c>
      <c r="K471" s="39"/>
      <c r="L471" s="39"/>
      <c r="M471" s="39"/>
      <c r="N471" s="128">
        <f t="shared" si="9"/>
        <v>9430486</v>
      </c>
      <c r="O471" s="4"/>
    </row>
    <row r="472" spans="3:15" ht="16.5" hidden="1">
      <c r="C472" s="38">
        <v>45833</v>
      </c>
      <c r="D472" s="130">
        <v>2600</v>
      </c>
      <c r="E472" s="130"/>
      <c r="F472" s="4" t="s">
        <v>325</v>
      </c>
      <c r="G472" s="39" t="s">
        <v>102</v>
      </c>
      <c r="H472" s="39"/>
      <c r="I472" s="39"/>
      <c r="J472" s="39"/>
      <c r="K472" s="39"/>
      <c r="L472" s="39"/>
      <c r="M472" s="39"/>
      <c r="N472" s="128">
        <f t="shared" si="9"/>
        <v>9427886</v>
      </c>
      <c r="O472" s="4"/>
    </row>
    <row r="473" spans="3:15" ht="16.5" hidden="1">
      <c r="C473" s="38">
        <v>45833</v>
      </c>
      <c r="D473" s="130"/>
      <c r="E473" s="130">
        <v>65031</v>
      </c>
      <c r="F473" s="4" t="s">
        <v>91</v>
      </c>
      <c r="G473" s="39" t="s">
        <v>90</v>
      </c>
      <c r="H473" s="39" t="s">
        <v>89</v>
      </c>
      <c r="I473" s="39"/>
      <c r="J473" s="39"/>
      <c r="K473" s="39"/>
      <c r="L473" s="39"/>
      <c r="M473" s="39"/>
      <c r="N473" s="128">
        <f t="shared" si="9"/>
        <v>9492917</v>
      </c>
      <c r="O473" s="4"/>
    </row>
    <row r="474" spans="3:15" ht="16.5" hidden="1">
      <c r="C474" s="38">
        <v>45833</v>
      </c>
      <c r="D474" s="130">
        <v>6600</v>
      </c>
      <c r="E474" s="130"/>
      <c r="F474" s="4" t="s">
        <v>525</v>
      </c>
      <c r="G474" s="39" t="s">
        <v>97</v>
      </c>
      <c r="H474" s="39" t="s">
        <v>421</v>
      </c>
      <c r="I474" s="39" t="s">
        <v>96</v>
      </c>
      <c r="J474" s="39">
        <v>6600</v>
      </c>
      <c r="K474" s="39"/>
      <c r="L474" s="39"/>
      <c r="M474" s="39"/>
      <c r="N474" s="128">
        <f t="shared" si="9"/>
        <v>9486317</v>
      </c>
      <c r="O474" s="4"/>
    </row>
    <row r="475" spans="3:15" ht="16.5" hidden="1">
      <c r="C475" s="38">
        <v>45833</v>
      </c>
      <c r="D475" s="130">
        <v>95120</v>
      </c>
      <c r="E475" s="130"/>
      <c r="F475" s="4" t="s">
        <v>524</v>
      </c>
      <c r="G475" s="39" t="s">
        <v>113</v>
      </c>
      <c r="H475" s="39"/>
      <c r="I475" s="39"/>
      <c r="J475" s="39"/>
      <c r="K475" s="39"/>
      <c r="L475" s="39"/>
      <c r="M475" s="39"/>
      <c r="N475" s="128">
        <f t="shared" si="9"/>
        <v>9391197</v>
      </c>
      <c r="O475" s="4"/>
    </row>
    <row r="476" spans="3:15" ht="16.5" hidden="1">
      <c r="C476" s="38">
        <v>45833</v>
      </c>
      <c r="D476" s="130"/>
      <c r="E476" s="130">
        <v>253000</v>
      </c>
      <c r="F476" s="4" t="s">
        <v>523</v>
      </c>
      <c r="G476" s="39" t="s">
        <v>90</v>
      </c>
      <c r="H476" s="39" t="s">
        <v>111</v>
      </c>
      <c r="I476" s="39"/>
      <c r="J476" s="39"/>
      <c r="K476" s="39"/>
      <c r="L476" s="39"/>
      <c r="M476" s="39"/>
      <c r="N476" s="128">
        <f t="shared" si="9"/>
        <v>9644197</v>
      </c>
      <c r="O476" s="4"/>
    </row>
    <row r="477" spans="3:15" ht="16.5" hidden="1">
      <c r="C477" s="38">
        <v>45834</v>
      </c>
      <c r="D477" s="130"/>
      <c r="E477" s="130">
        <v>147028</v>
      </c>
      <c r="F477" s="4" t="s">
        <v>91</v>
      </c>
      <c r="G477" s="39" t="s">
        <v>90</v>
      </c>
      <c r="H477" s="39" t="s">
        <v>89</v>
      </c>
      <c r="I477" s="39"/>
      <c r="J477" s="39"/>
      <c r="K477" s="39"/>
      <c r="L477" s="39"/>
      <c r="M477" s="39"/>
      <c r="N477" s="128">
        <f t="shared" si="9"/>
        <v>9791225</v>
      </c>
      <c r="O477" s="4"/>
    </row>
    <row r="478" spans="3:15" ht="16.5" hidden="1">
      <c r="C478" s="38">
        <v>45834</v>
      </c>
      <c r="D478" s="130">
        <v>976800</v>
      </c>
      <c r="E478" s="130"/>
      <c r="F478" s="4" t="s">
        <v>522</v>
      </c>
      <c r="G478" s="39" t="s">
        <v>97</v>
      </c>
      <c r="H478" s="39" t="s">
        <v>66</v>
      </c>
      <c r="I478" s="39" t="s">
        <v>96</v>
      </c>
      <c r="J478" s="39">
        <v>680000</v>
      </c>
      <c r="K478" s="39"/>
      <c r="L478" s="39"/>
      <c r="M478" s="39"/>
      <c r="N478" s="128">
        <f t="shared" si="9"/>
        <v>8814425</v>
      </c>
      <c r="O478" s="4"/>
    </row>
    <row r="479" spans="3:15" ht="16.5" hidden="1">
      <c r="C479" s="38">
        <v>45835</v>
      </c>
      <c r="D479" s="130"/>
      <c r="E479" s="130">
        <v>181810</v>
      </c>
      <c r="F479" s="4" t="s">
        <v>91</v>
      </c>
      <c r="G479" s="39" t="s">
        <v>90</v>
      </c>
      <c r="H479" s="39" t="s">
        <v>89</v>
      </c>
      <c r="I479" s="39"/>
      <c r="J479" s="39"/>
      <c r="K479" s="39"/>
      <c r="L479" s="39"/>
      <c r="M479" s="39"/>
      <c r="N479" s="128">
        <f t="shared" si="9"/>
        <v>8996235</v>
      </c>
      <c r="O479" s="4"/>
    </row>
    <row r="480" spans="3:15" ht="16.5" hidden="1">
      <c r="C480" s="38">
        <v>45835</v>
      </c>
      <c r="D480" s="130"/>
      <c r="E480" s="130">
        <v>7248</v>
      </c>
      <c r="F480" s="4" t="s">
        <v>91</v>
      </c>
      <c r="G480" s="39" t="s">
        <v>90</v>
      </c>
      <c r="H480" s="39" t="s">
        <v>89</v>
      </c>
      <c r="I480" s="39"/>
      <c r="J480" s="39"/>
      <c r="K480" s="39"/>
      <c r="L480" s="39"/>
      <c r="M480" s="39"/>
      <c r="N480" s="128">
        <f t="shared" si="9"/>
        <v>9003483</v>
      </c>
      <c r="O480" s="4"/>
    </row>
    <row r="481" spans="3:15" ht="16.5" hidden="1">
      <c r="C481" s="38">
        <v>45838</v>
      </c>
      <c r="D481" s="130"/>
      <c r="E481" s="130">
        <v>424116</v>
      </c>
      <c r="F481" s="4" t="s">
        <v>91</v>
      </c>
      <c r="G481" s="39" t="s">
        <v>90</v>
      </c>
      <c r="H481" s="39" t="s">
        <v>89</v>
      </c>
      <c r="I481" s="39"/>
      <c r="J481" s="39"/>
      <c r="K481" s="39"/>
      <c r="L481" s="39"/>
      <c r="M481" s="39"/>
      <c r="N481" s="128">
        <f t="shared" si="9"/>
        <v>9427599</v>
      </c>
      <c r="O481" s="4"/>
    </row>
    <row r="482" spans="3:15" ht="16.5" hidden="1">
      <c r="C482" s="38">
        <v>45838</v>
      </c>
      <c r="D482" s="130">
        <v>239954</v>
      </c>
      <c r="E482" s="130"/>
      <c r="F482" s="4" t="s">
        <v>521</v>
      </c>
      <c r="G482" s="39" t="s">
        <v>97</v>
      </c>
      <c r="H482" s="39" t="s">
        <v>74</v>
      </c>
      <c r="I482" s="39"/>
      <c r="J482" s="39"/>
      <c r="K482" s="39"/>
      <c r="L482" s="39"/>
      <c r="M482" s="39"/>
      <c r="N482" s="128">
        <f t="shared" si="9"/>
        <v>9187645</v>
      </c>
      <c r="O482" s="4"/>
    </row>
    <row r="483" spans="3:15" ht="16.5" hidden="1">
      <c r="C483" s="38">
        <v>45838</v>
      </c>
      <c r="D483" s="130">
        <v>17015</v>
      </c>
      <c r="E483" s="130"/>
      <c r="F483" s="4" t="s">
        <v>520</v>
      </c>
      <c r="G483" s="39" t="s">
        <v>97</v>
      </c>
      <c r="H483" s="39" t="s">
        <v>74</v>
      </c>
      <c r="I483" s="39"/>
      <c r="J483" s="39"/>
      <c r="K483" s="39"/>
      <c r="L483" s="39"/>
      <c r="M483" s="39"/>
      <c r="N483" s="128">
        <f t="shared" si="9"/>
        <v>9170630</v>
      </c>
      <c r="O483" s="4"/>
    </row>
    <row r="484" spans="3:15" ht="16.5" hidden="1">
      <c r="C484" s="38">
        <v>45839</v>
      </c>
      <c r="D484" s="130"/>
      <c r="E484" s="130">
        <v>57234</v>
      </c>
      <c r="F484" s="4" t="s">
        <v>91</v>
      </c>
      <c r="G484" s="39" t="s">
        <v>90</v>
      </c>
      <c r="H484" s="39" t="s">
        <v>89</v>
      </c>
      <c r="I484" s="39"/>
      <c r="J484" s="39"/>
      <c r="K484" s="39"/>
      <c r="L484" s="39"/>
      <c r="M484" s="39"/>
      <c r="N484" s="128">
        <f t="shared" si="9"/>
        <v>9227864</v>
      </c>
      <c r="O484" s="4"/>
    </row>
    <row r="485" spans="3:15" ht="16.5" hidden="1">
      <c r="C485" s="38">
        <v>45839</v>
      </c>
      <c r="D485" s="130">
        <v>81385</v>
      </c>
      <c r="E485" s="130"/>
      <c r="F485" s="4" t="s">
        <v>519</v>
      </c>
      <c r="G485" s="39" t="s">
        <v>97</v>
      </c>
      <c r="H485" s="39" t="s">
        <v>74</v>
      </c>
      <c r="I485" s="39"/>
      <c r="J485" s="39"/>
      <c r="K485" s="39"/>
      <c r="L485" s="39"/>
      <c r="M485" s="39"/>
      <c r="N485" s="128">
        <f t="shared" si="9"/>
        <v>9146479</v>
      </c>
      <c r="O485" s="4"/>
    </row>
    <row r="486" spans="3:15" ht="16.5" hidden="1">
      <c r="C486" s="38">
        <v>45839</v>
      </c>
      <c r="D486" s="130"/>
      <c r="E486" s="130">
        <v>25519</v>
      </c>
      <c r="F486" s="4" t="s">
        <v>91</v>
      </c>
      <c r="G486" s="39" t="s">
        <v>90</v>
      </c>
      <c r="H486" s="39" t="s">
        <v>89</v>
      </c>
      <c r="I486" s="39"/>
      <c r="J486" s="39"/>
      <c r="K486" s="39"/>
      <c r="L486" s="39"/>
      <c r="M486" s="39"/>
      <c r="N486" s="128">
        <f t="shared" si="9"/>
        <v>9171998</v>
      </c>
      <c r="O486" s="4"/>
    </row>
    <row r="487" spans="3:15" ht="16.5" hidden="1">
      <c r="C487" s="38">
        <v>45840</v>
      </c>
      <c r="D487" s="130"/>
      <c r="E487" s="130">
        <v>267675</v>
      </c>
      <c r="F487" s="4" t="s">
        <v>91</v>
      </c>
      <c r="G487" s="39" t="s">
        <v>90</v>
      </c>
      <c r="H487" s="39" t="s">
        <v>89</v>
      </c>
      <c r="I487" s="39"/>
      <c r="J487" s="39"/>
      <c r="K487" s="39"/>
      <c r="L487" s="39"/>
      <c r="M487" s="39"/>
      <c r="N487" s="128">
        <f t="shared" ref="N487:N550" si="10">SUM(N486,-D487,E487)</f>
        <v>9439673</v>
      </c>
      <c r="O487" s="4"/>
    </row>
    <row r="488" spans="3:15" ht="16.5" hidden="1">
      <c r="C488" s="38">
        <v>45840</v>
      </c>
      <c r="D488" s="130">
        <v>64000</v>
      </c>
      <c r="E488" s="130"/>
      <c r="F488" s="4" t="s">
        <v>518</v>
      </c>
      <c r="G488" s="39" t="s">
        <v>102</v>
      </c>
      <c r="H488" s="39" t="s">
        <v>265</v>
      </c>
      <c r="I488" s="39"/>
      <c r="J488" s="39"/>
      <c r="K488" s="39"/>
      <c r="L488" s="39"/>
      <c r="M488" s="39"/>
      <c r="N488" s="128">
        <f t="shared" si="10"/>
        <v>9375673</v>
      </c>
      <c r="O488" s="4"/>
    </row>
    <row r="489" spans="3:15" ht="16.5" hidden="1">
      <c r="C489" s="38">
        <v>45840</v>
      </c>
      <c r="D489" s="130"/>
      <c r="E489" s="130">
        <v>20037</v>
      </c>
      <c r="F489" s="4" t="s">
        <v>91</v>
      </c>
      <c r="G489" s="39" t="s">
        <v>90</v>
      </c>
      <c r="H489" s="39" t="s">
        <v>89</v>
      </c>
      <c r="I489" s="39"/>
      <c r="J489" s="39"/>
      <c r="K489" s="39"/>
      <c r="L489" s="39"/>
      <c r="M489" s="39"/>
      <c r="N489" s="128">
        <f t="shared" si="10"/>
        <v>9395710</v>
      </c>
      <c r="O489" s="4"/>
    </row>
    <row r="490" spans="3:15" ht="16.5" hidden="1">
      <c r="C490" s="38">
        <v>45841</v>
      </c>
      <c r="D490" s="130"/>
      <c r="E490" s="130">
        <v>170374</v>
      </c>
      <c r="F490" s="4" t="s">
        <v>91</v>
      </c>
      <c r="G490" s="39" t="s">
        <v>90</v>
      </c>
      <c r="H490" s="39" t="s">
        <v>89</v>
      </c>
      <c r="I490" s="39"/>
      <c r="J490" s="39"/>
      <c r="K490" s="39"/>
      <c r="L490" s="39"/>
      <c r="M490" s="39"/>
      <c r="N490" s="128">
        <f t="shared" si="10"/>
        <v>9566084</v>
      </c>
      <c r="O490" s="4"/>
    </row>
    <row r="491" spans="3:15" ht="16.5" hidden="1">
      <c r="C491" s="38">
        <v>45842</v>
      </c>
      <c r="D491" s="130"/>
      <c r="E491" s="130">
        <v>42235</v>
      </c>
      <c r="F491" s="4" t="s">
        <v>91</v>
      </c>
      <c r="G491" s="39" t="s">
        <v>90</v>
      </c>
      <c r="H491" s="39" t="s">
        <v>89</v>
      </c>
      <c r="I491" s="39"/>
      <c r="J491" s="39"/>
      <c r="K491" s="39"/>
      <c r="L491" s="39"/>
      <c r="M491" s="39"/>
      <c r="N491" s="128">
        <f t="shared" si="10"/>
        <v>9608319</v>
      </c>
      <c r="O491" s="4"/>
    </row>
    <row r="492" spans="3:15" ht="16.5" hidden="1">
      <c r="C492" s="38">
        <v>45842</v>
      </c>
      <c r="D492" s="130"/>
      <c r="E492" s="130">
        <v>185701</v>
      </c>
      <c r="F492" s="4" t="s">
        <v>91</v>
      </c>
      <c r="G492" s="39" t="s">
        <v>90</v>
      </c>
      <c r="H492" s="39" t="s">
        <v>89</v>
      </c>
      <c r="I492" s="39"/>
      <c r="J492" s="39"/>
      <c r="K492" s="39"/>
      <c r="L492" s="39"/>
      <c r="M492" s="39"/>
      <c r="N492" s="128">
        <f t="shared" si="10"/>
        <v>9794020</v>
      </c>
      <c r="O492" s="4"/>
    </row>
    <row r="493" spans="3:15" ht="16.5" hidden="1">
      <c r="C493" s="38">
        <v>45843</v>
      </c>
      <c r="D493" s="130"/>
      <c r="E493" s="130">
        <v>8800</v>
      </c>
      <c r="F493" s="4" t="s">
        <v>91</v>
      </c>
      <c r="G493" s="39" t="s">
        <v>90</v>
      </c>
      <c r="H493" s="39" t="s">
        <v>89</v>
      </c>
      <c r="I493" s="39"/>
      <c r="J493" s="39"/>
      <c r="K493" s="39"/>
      <c r="L493" s="39"/>
      <c r="M493" s="39"/>
      <c r="N493" s="128">
        <f t="shared" si="10"/>
        <v>9802820</v>
      </c>
      <c r="O493" s="4"/>
    </row>
    <row r="494" spans="3:15" ht="16.5" hidden="1">
      <c r="C494" s="38">
        <v>45843</v>
      </c>
      <c r="D494" s="130">
        <v>8800</v>
      </c>
      <c r="E494" s="130"/>
      <c r="F494" s="4" t="s">
        <v>103</v>
      </c>
      <c r="G494" s="39" t="s">
        <v>102</v>
      </c>
      <c r="H494" s="39"/>
      <c r="I494" s="39"/>
      <c r="J494" s="39"/>
      <c r="K494" s="39"/>
      <c r="L494" s="39"/>
      <c r="M494" s="39"/>
      <c r="N494" s="128">
        <f t="shared" si="10"/>
        <v>9794020</v>
      </c>
      <c r="O494" s="4"/>
    </row>
    <row r="495" spans="3:15" ht="16.5" hidden="1">
      <c r="C495" s="38">
        <v>45843</v>
      </c>
      <c r="D495" s="130">
        <v>86757</v>
      </c>
      <c r="E495" s="130"/>
      <c r="F495" s="4" t="s">
        <v>517</v>
      </c>
      <c r="G495" s="39" t="s">
        <v>102</v>
      </c>
      <c r="H495" s="39"/>
      <c r="I495" s="39"/>
      <c r="J495" s="39"/>
      <c r="K495" s="39"/>
      <c r="L495" s="39"/>
      <c r="M495" s="39"/>
      <c r="N495" s="128">
        <f t="shared" si="10"/>
        <v>9707263</v>
      </c>
      <c r="O495" s="4"/>
    </row>
    <row r="496" spans="3:15" ht="16.5" hidden="1">
      <c r="C496" s="38">
        <v>45845</v>
      </c>
      <c r="D496" s="130">
        <v>385000</v>
      </c>
      <c r="E496" s="130"/>
      <c r="F496" s="4" t="s">
        <v>516</v>
      </c>
      <c r="G496" s="39" t="s">
        <v>113</v>
      </c>
      <c r="H496" s="39"/>
      <c r="I496" s="39"/>
      <c r="J496" s="39"/>
      <c r="K496" s="39"/>
      <c r="L496" s="39"/>
      <c r="M496" s="39"/>
      <c r="N496" s="128">
        <f t="shared" si="10"/>
        <v>9322263</v>
      </c>
      <c r="O496" s="4"/>
    </row>
    <row r="497" spans="3:15" ht="16.5" hidden="1">
      <c r="C497" s="38">
        <v>45845</v>
      </c>
      <c r="D497" s="130"/>
      <c r="E497" s="130">
        <v>390548</v>
      </c>
      <c r="F497" s="4"/>
      <c r="G497" s="39" t="s">
        <v>90</v>
      </c>
      <c r="H497" s="39" t="s">
        <v>89</v>
      </c>
      <c r="I497" s="39"/>
      <c r="J497" s="39"/>
      <c r="K497" s="39"/>
      <c r="L497" s="39"/>
      <c r="M497" s="39"/>
      <c r="N497" s="128">
        <f t="shared" si="10"/>
        <v>9712811</v>
      </c>
      <c r="O497" s="4"/>
    </row>
    <row r="498" spans="3:15" ht="16.5" hidden="1">
      <c r="C498" s="38">
        <v>45845</v>
      </c>
      <c r="D498" s="130">
        <v>127000</v>
      </c>
      <c r="E498" s="130"/>
      <c r="F498" s="4" t="s">
        <v>515</v>
      </c>
      <c r="G498" s="39" t="s">
        <v>97</v>
      </c>
      <c r="H498" s="39" t="s">
        <v>65</v>
      </c>
      <c r="I498" s="39"/>
      <c r="J498" s="39"/>
      <c r="K498" s="39"/>
      <c r="L498" s="39"/>
      <c r="M498" s="39"/>
      <c r="N498" s="128">
        <f t="shared" si="10"/>
        <v>9585811</v>
      </c>
      <c r="O498" s="4"/>
    </row>
    <row r="499" spans="3:15" ht="16.5" hidden="1">
      <c r="C499" s="38">
        <v>45845</v>
      </c>
      <c r="D499" s="130">
        <v>165000</v>
      </c>
      <c r="E499" s="130"/>
      <c r="F499" s="4" t="s">
        <v>514</v>
      </c>
      <c r="G499" s="39" t="s">
        <v>97</v>
      </c>
      <c r="H499" s="39" t="s">
        <v>86</v>
      </c>
      <c r="I499" s="39"/>
      <c r="J499" s="39"/>
      <c r="K499" s="39"/>
      <c r="L499" s="39"/>
      <c r="M499" s="39"/>
      <c r="N499" s="128">
        <f t="shared" si="10"/>
        <v>9420811</v>
      </c>
      <c r="O499" s="4"/>
    </row>
    <row r="500" spans="3:15" ht="16.5" hidden="1">
      <c r="C500" s="38">
        <v>45845</v>
      </c>
      <c r="D500" s="130">
        <v>55000</v>
      </c>
      <c r="E500" s="130"/>
      <c r="F500" s="4" t="s">
        <v>513</v>
      </c>
      <c r="G500" s="39" t="s">
        <v>97</v>
      </c>
      <c r="H500" s="39" t="s">
        <v>69</v>
      </c>
      <c r="I500" s="39"/>
      <c r="J500" s="39"/>
      <c r="K500" s="39"/>
      <c r="L500" s="39"/>
      <c r="M500" s="39"/>
      <c r="N500" s="128">
        <f t="shared" si="10"/>
        <v>9365811</v>
      </c>
      <c r="O500" s="4"/>
    </row>
    <row r="501" spans="3:15" ht="16.5" hidden="1">
      <c r="C501" s="38">
        <v>45845</v>
      </c>
      <c r="D501" s="130">
        <v>75910</v>
      </c>
      <c r="E501" s="130"/>
      <c r="F501" s="4" t="s">
        <v>512</v>
      </c>
      <c r="G501" s="39" t="s">
        <v>97</v>
      </c>
      <c r="H501" s="39" t="s">
        <v>44</v>
      </c>
      <c r="I501" s="39"/>
      <c r="J501" s="39"/>
      <c r="K501" s="39"/>
      <c r="L501" s="39"/>
      <c r="M501" s="39"/>
      <c r="N501" s="128">
        <f t="shared" si="10"/>
        <v>9289901</v>
      </c>
      <c r="O501" s="4"/>
    </row>
    <row r="502" spans="3:15" ht="16.5" hidden="1">
      <c r="C502" s="38">
        <v>45845</v>
      </c>
      <c r="D502" s="130">
        <v>13600</v>
      </c>
      <c r="E502" s="130"/>
      <c r="F502" s="4" t="s">
        <v>511</v>
      </c>
      <c r="G502" s="39" t="s">
        <v>102</v>
      </c>
      <c r="H502" s="39"/>
      <c r="I502" s="39"/>
      <c r="J502" s="39"/>
      <c r="K502" s="39"/>
      <c r="L502" s="39"/>
      <c r="M502" s="39"/>
      <c r="N502" s="128">
        <f t="shared" si="10"/>
        <v>9276301</v>
      </c>
      <c r="O502" s="4"/>
    </row>
    <row r="503" spans="3:15" ht="16.5" hidden="1">
      <c r="C503" s="38">
        <v>45846</v>
      </c>
      <c r="D503" s="130"/>
      <c r="E503" s="130">
        <v>204174</v>
      </c>
      <c r="F503" s="4" t="s">
        <v>91</v>
      </c>
      <c r="G503" s="39" t="s">
        <v>90</v>
      </c>
      <c r="H503" s="39" t="s">
        <v>89</v>
      </c>
      <c r="I503" s="39"/>
      <c r="J503" s="39"/>
      <c r="K503" s="39"/>
      <c r="L503" s="39"/>
      <c r="M503" s="39"/>
      <c r="N503" s="128">
        <f t="shared" si="10"/>
        <v>9480475</v>
      </c>
      <c r="O503" s="4"/>
    </row>
    <row r="504" spans="3:15" ht="16.5" hidden="1">
      <c r="C504" s="38">
        <v>45846</v>
      </c>
      <c r="D504" s="130">
        <v>165000</v>
      </c>
      <c r="E504" s="130"/>
      <c r="F504" s="4" t="s">
        <v>510</v>
      </c>
      <c r="G504" s="39" t="s">
        <v>97</v>
      </c>
      <c r="H504" s="39" t="s">
        <v>66</v>
      </c>
      <c r="I504" s="39" t="s">
        <v>838</v>
      </c>
      <c r="J504" s="39"/>
      <c r="K504" s="39"/>
      <c r="L504" s="39"/>
      <c r="M504" s="39"/>
      <c r="N504" s="128">
        <f t="shared" si="10"/>
        <v>9315475</v>
      </c>
      <c r="O504" s="4"/>
    </row>
    <row r="505" spans="3:15" ht="16.5" hidden="1">
      <c r="C505" s="38">
        <v>45847</v>
      </c>
      <c r="D505" s="130"/>
      <c r="E505" s="130">
        <v>380247</v>
      </c>
      <c r="F505" s="4" t="s">
        <v>91</v>
      </c>
      <c r="G505" s="39" t="s">
        <v>90</v>
      </c>
      <c r="H505" s="39" t="s">
        <v>89</v>
      </c>
      <c r="I505" s="39"/>
      <c r="J505" s="39"/>
      <c r="K505" s="39"/>
      <c r="L505" s="39"/>
      <c r="M505" s="39"/>
      <c r="N505" s="128">
        <f t="shared" si="10"/>
        <v>9695722</v>
      </c>
      <c r="O505" s="4"/>
    </row>
    <row r="506" spans="3:15" ht="16.5" hidden="1">
      <c r="C506" s="38">
        <v>45848</v>
      </c>
      <c r="D506" s="130"/>
      <c r="E506" s="130">
        <v>190561</v>
      </c>
      <c r="F506" s="4" t="s">
        <v>91</v>
      </c>
      <c r="G506" s="39" t="s">
        <v>90</v>
      </c>
      <c r="H506" s="39" t="s">
        <v>89</v>
      </c>
      <c r="I506" s="39"/>
      <c r="J506" s="39"/>
      <c r="K506" s="39"/>
      <c r="L506" s="39"/>
      <c r="M506" s="39"/>
      <c r="N506" s="128">
        <f t="shared" si="10"/>
        <v>9886283</v>
      </c>
      <c r="O506" s="4"/>
    </row>
    <row r="507" spans="3:15" ht="16.5" hidden="1">
      <c r="C507" s="38">
        <v>45848</v>
      </c>
      <c r="D507" s="130">
        <v>537600</v>
      </c>
      <c r="E507" s="130"/>
      <c r="F507" s="4" t="s">
        <v>509</v>
      </c>
      <c r="G507" s="39" t="s">
        <v>97</v>
      </c>
      <c r="H507" s="39" t="s">
        <v>65</v>
      </c>
      <c r="I507" s="39"/>
      <c r="J507" s="39"/>
      <c r="K507" s="39"/>
      <c r="L507" s="39"/>
      <c r="M507" s="39"/>
      <c r="N507" s="128">
        <f t="shared" si="10"/>
        <v>9348683</v>
      </c>
      <c r="O507" s="4"/>
    </row>
    <row r="508" spans="3:15" ht="16.5" hidden="1">
      <c r="C508" s="38">
        <v>45848</v>
      </c>
      <c r="D508" s="130">
        <v>340480</v>
      </c>
      <c r="E508" s="130"/>
      <c r="F508" s="4" t="s">
        <v>508</v>
      </c>
      <c r="G508" s="39" t="s">
        <v>97</v>
      </c>
      <c r="H508" s="39" t="s">
        <v>44</v>
      </c>
      <c r="I508" s="39"/>
      <c r="J508" s="39"/>
      <c r="K508" s="39"/>
      <c r="L508" s="39"/>
      <c r="M508" s="39"/>
      <c r="N508" s="128">
        <f t="shared" si="10"/>
        <v>9008203</v>
      </c>
      <c r="O508" s="4"/>
    </row>
    <row r="509" spans="3:15" ht="16.5" hidden="1">
      <c r="C509" s="38">
        <v>45848</v>
      </c>
      <c r="D509" s="130">
        <v>250880</v>
      </c>
      <c r="E509" s="130"/>
      <c r="F509" s="4" t="s">
        <v>507</v>
      </c>
      <c r="G509" s="39" t="s">
        <v>97</v>
      </c>
      <c r="H509" s="39" t="s">
        <v>86</v>
      </c>
      <c r="I509" s="39"/>
      <c r="J509" s="39"/>
      <c r="K509" s="39"/>
      <c r="L509" s="39"/>
      <c r="M509" s="39"/>
      <c r="N509" s="128">
        <f t="shared" si="10"/>
        <v>8757323</v>
      </c>
      <c r="O509" s="4"/>
    </row>
    <row r="510" spans="3:15" ht="16.5" hidden="1">
      <c r="C510" s="38">
        <v>45848</v>
      </c>
      <c r="D510" s="130">
        <v>430080</v>
      </c>
      <c r="E510" s="130"/>
      <c r="F510" s="4" t="s">
        <v>506</v>
      </c>
      <c r="G510" s="39" t="s">
        <v>97</v>
      </c>
      <c r="H510" s="39" t="s">
        <v>86</v>
      </c>
      <c r="I510" s="39"/>
      <c r="J510" s="39"/>
      <c r="K510" s="39"/>
      <c r="L510" s="39"/>
      <c r="M510" s="39"/>
      <c r="N510" s="128">
        <f t="shared" si="10"/>
        <v>8327243</v>
      </c>
      <c r="O510" s="4"/>
    </row>
    <row r="511" spans="3:15" ht="16.5" hidden="1">
      <c r="C511" s="38">
        <v>45848</v>
      </c>
      <c r="D511" s="130">
        <v>17920</v>
      </c>
      <c r="E511" s="130"/>
      <c r="F511" s="4" t="s">
        <v>505</v>
      </c>
      <c r="G511" s="39" t="s">
        <v>97</v>
      </c>
      <c r="H511" s="39" t="s">
        <v>86</v>
      </c>
      <c r="I511" s="39"/>
      <c r="J511" s="39"/>
      <c r="K511" s="39"/>
      <c r="L511" s="39"/>
      <c r="M511" s="39"/>
      <c r="N511" s="128">
        <f t="shared" si="10"/>
        <v>8309323</v>
      </c>
      <c r="O511" s="4"/>
    </row>
    <row r="512" spans="3:15" ht="16.5" hidden="1">
      <c r="C512" s="38">
        <v>45848</v>
      </c>
      <c r="D512" s="130">
        <v>215040</v>
      </c>
      <c r="E512" s="130"/>
      <c r="F512" s="4" t="s">
        <v>504</v>
      </c>
      <c r="G512" s="39" t="s">
        <v>97</v>
      </c>
      <c r="H512" s="39" t="s">
        <v>69</v>
      </c>
      <c r="I512" s="39"/>
      <c r="J512" s="39"/>
      <c r="K512" s="39"/>
      <c r="L512" s="39"/>
      <c r="M512" s="39"/>
      <c r="N512" s="128">
        <f t="shared" si="10"/>
        <v>8094283</v>
      </c>
      <c r="O512" s="4"/>
    </row>
    <row r="513" spans="3:15" ht="16.5" hidden="1">
      <c r="C513" s="38">
        <v>45849</v>
      </c>
      <c r="D513" s="130">
        <v>30200</v>
      </c>
      <c r="E513" s="130"/>
      <c r="F513" s="4" t="s">
        <v>503</v>
      </c>
      <c r="G513" s="39" t="s">
        <v>97</v>
      </c>
      <c r="H513" s="39" t="s">
        <v>65</v>
      </c>
      <c r="I513" s="39"/>
      <c r="J513" s="39"/>
      <c r="K513" s="39"/>
      <c r="L513" s="39"/>
      <c r="M513" s="39"/>
      <c r="N513" s="128">
        <f t="shared" si="10"/>
        <v>8064083</v>
      </c>
      <c r="O513" s="4"/>
    </row>
    <row r="514" spans="3:15" ht="16.5" hidden="1">
      <c r="C514" s="38">
        <v>45849</v>
      </c>
      <c r="D514" s="130"/>
      <c r="E514" s="130">
        <v>140666</v>
      </c>
      <c r="F514" s="4" t="s">
        <v>91</v>
      </c>
      <c r="G514" s="39" t="s">
        <v>90</v>
      </c>
      <c r="H514" s="39" t="s">
        <v>89</v>
      </c>
      <c r="I514" s="39"/>
      <c r="J514" s="39"/>
      <c r="K514" s="39"/>
      <c r="L514" s="39"/>
      <c r="M514" s="39"/>
      <c r="N514" s="128">
        <f t="shared" si="10"/>
        <v>8204749</v>
      </c>
      <c r="O514" s="4"/>
    </row>
    <row r="515" spans="3:15" ht="16.5" hidden="1">
      <c r="C515" s="38">
        <v>45849</v>
      </c>
      <c r="D515" s="130"/>
      <c r="E515" s="130">
        <v>1006</v>
      </c>
      <c r="F515" s="4" t="s">
        <v>91</v>
      </c>
      <c r="G515" s="39" t="s">
        <v>90</v>
      </c>
      <c r="H515" s="39" t="s">
        <v>89</v>
      </c>
      <c r="I515" s="39"/>
      <c r="J515" s="39"/>
      <c r="K515" s="39"/>
      <c r="L515" s="39"/>
      <c r="M515" s="39"/>
      <c r="N515" s="128">
        <f t="shared" si="10"/>
        <v>8205755</v>
      </c>
      <c r="O515" s="4"/>
    </row>
    <row r="516" spans="3:15" ht="16.5" hidden="1">
      <c r="C516" s="38">
        <v>45852</v>
      </c>
      <c r="D516" s="130">
        <v>4400</v>
      </c>
      <c r="E516" s="130"/>
      <c r="F516" s="4" t="s">
        <v>502</v>
      </c>
      <c r="G516" s="39" t="s">
        <v>102</v>
      </c>
      <c r="H516" s="39"/>
      <c r="I516" s="39"/>
      <c r="J516" s="39"/>
      <c r="K516" s="39"/>
      <c r="L516" s="39"/>
      <c r="M516" s="39"/>
      <c r="N516" s="128">
        <f t="shared" si="10"/>
        <v>8201355</v>
      </c>
      <c r="O516" s="4"/>
    </row>
    <row r="517" spans="3:15" ht="16.5" hidden="1">
      <c r="C517" s="38">
        <v>45852</v>
      </c>
      <c r="D517" s="130">
        <v>744800</v>
      </c>
      <c r="E517" s="130"/>
      <c r="F517" s="4" t="s">
        <v>501</v>
      </c>
      <c r="G517" s="39" t="s">
        <v>97</v>
      </c>
      <c r="H517" s="39" t="s">
        <v>44</v>
      </c>
      <c r="I517" s="39" t="s">
        <v>96</v>
      </c>
      <c r="J517" s="39">
        <v>549600</v>
      </c>
      <c r="K517" s="39"/>
      <c r="L517" s="39"/>
      <c r="M517" s="39"/>
      <c r="N517" s="128">
        <f t="shared" si="10"/>
        <v>7456555</v>
      </c>
      <c r="O517" s="4"/>
    </row>
    <row r="518" spans="3:15" ht="16.5" hidden="1">
      <c r="C518" s="38">
        <v>45852</v>
      </c>
      <c r="D518" s="130"/>
      <c r="E518" s="130">
        <v>468796</v>
      </c>
      <c r="F518" s="4" t="s">
        <v>91</v>
      </c>
      <c r="G518" s="39" t="s">
        <v>90</v>
      </c>
      <c r="H518" s="39" t="s">
        <v>89</v>
      </c>
      <c r="I518" s="39"/>
      <c r="J518" s="39"/>
      <c r="K518" s="39"/>
      <c r="L518" s="39"/>
      <c r="M518" s="39"/>
      <c r="N518" s="128">
        <f t="shared" si="10"/>
        <v>7925351</v>
      </c>
      <c r="O518" s="4"/>
    </row>
    <row r="519" spans="3:15" ht="16.5" hidden="1">
      <c r="C519" s="38">
        <v>45853</v>
      </c>
      <c r="D519" s="130"/>
      <c r="E519" s="130">
        <v>189783</v>
      </c>
      <c r="F519" s="4" t="s">
        <v>91</v>
      </c>
      <c r="G519" s="39" t="s">
        <v>90</v>
      </c>
      <c r="H519" s="39" t="s">
        <v>89</v>
      </c>
      <c r="I519" s="39"/>
      <c r="J519" s="39"/>
      <c r="K519" s="39"/>
      <c r="L519" s="39"/>
      <c r="M519" s="39"/>
      <c r="N519" s="128">
        <f t="shared" si="10"/>
        <v>8115134</v>
      </c>
      <c r="O519" s="4"/>
    </row>
    <row r="520" spans="3:15" ht="16.5" hidden="1">
      <c r="C520" s="38">
        <v>45853</v>
      </c>
      <c r="D520" s="130">
        <v>59300</v>
      </c>
      <c r="E520" s="130"/>
      <c r="F520" s="4" t="s">
        <v>500</v>
      </c>
      <c r="G520" s="39" t="s">
        <v>97</v>
      </c>
      <c r="H520" s="39" t="s">
        <v>69</v>
      </c>
      <c r="I520" s="39"/>
      <c r="J520" s="39"/>
      <c r="K520" s="39"/>
      <c r="L520" s="39"/>
      <c r="M520" s="39"/>
      <c r="N520" s="128">
        <f t="shared" si="10"/>
        <v>8055834</v>
      </c>
      <c r="O520" s="4"/>
    </row>
    <row r="521" spans="3:15" ht="16.5" hidden="1">
      <c r="C521" s="38">
        <v>45854</v>
      </c>
      <c r="D521" s="130"/>
      <c r="E521" s="130">
        <v>379755</v>
      </c>
      <c r="F521" s="4" t="s">
        <v>91</v>
      </c>
      <c r="G521" s="39" t="s">
        <v>90</v>
      </c>
      <c r="H521" s="39" t="s">
        <v>89</v>
      </c>
      <c r="I521" s="39"/>
      <c r="J521" s="39"/>
      <c r="K521" s="39"/>
      <c r="L521" s="39"/>
      <c r="M521" s="39"/>
      <c r="N521" s="128">
        <f t="shared" si="10"/>
        <v>8435589</v>
      </c>
      <c r="O521" s="4"/>
    </row>
    <row r="522" spans="3:15" ht="16.5" hidden="1">
      <c r="C522" s="38">
        <v>45854</v>
      </c>
      <c r="D522" s="130">
        <v>750000</v>
      </c>
      <c r="E522" s="130"/>
      <c r="F522" s="4" t="s">
        <v>499</v>
      </c>
      <c r="G522" s="39" t="s">
        <v>97</v>
      </c>
      <c r="H522" s="39" t="s">
        <v>66</v>
      </c>
      <c r="I522" s="39" t="s">
        <v>90</v>
      </c>
      <c r="J522" s="39">
        <v>300</v>
      </c>
      <c r="K522" s="39"/>
      <c r="L522" s="39"/>
      <c r="M522" s="39"/>
      <c r="N522" s="128">
        <f t="shared" si="10"/>
        <v>7685589</v>
      </c>
      <c r="O522" s="4"/>
    </row>
    <row r="523" spans="3:15" ht="16.5" hidden="1">
      <c r="C523" s="38">
        <v>45854</v>
      </c>
      <c r="D523" s="130">
        <v>902880</v>
      </c>
      <c r="E523" s="130"/>
      <c r="F523" s="4" t="s">
        <v>498</v>
      </c>
      <c r="G523" s="39" t="s">
        <v>97</v>
      </c>
      <c r="H523" s="39" t="s">
        <v>86</v>
      </c>
      <c r="I523" s="39" t="s">
        <v>96</v>
      </c>
      <c r="J523" s="39">
        <v>696000</v>
      </c>
      <c r="K523" s="39"/>
      <c r="L523" s="39"/>
      <c r="M523" s="39"/>
      <c r="N523" s="128">
        <f t="shared" si="10"/>
        <v>6782709</v>
      </c>
      <c r="O523" s="4"/>
    </row>
    <row r="524" spans="3:15" ht="16.5" hidden="1">
      <c r="C524" s="38">
        <v>45855</v>
      </c>
      <c r="D524" s="130"/>
      <c r="E524" s="130">
        <v>24698</v>
      </c>
      <c r="F524" s="4" t="s">
        <v>91</v>
      </c>
      <c r="G524" s="39" t="s">
        <v>90</v>
      </c>
      <c r="H524" s="39" t="s">
        <v>89</v>
      </c>
      <c r="I524" s="39"/>
      <c r="J524" s="39"/>
      <c r="K524" s="39"/>
      <c r="L524" s="39"/>
      <c r="M524" s="39"/>
      <c r="N524" s="128">
        <f t="shared" si="10"/>
        <v>6807407</v>
      </c>
      <c r="O524" s="4"/>
    </row>
    <row r="525" spans="3:15" ht="16.5" hidden="1">
      <c r="C525" s="38">
        <v>45855</v>
      </c>
      <c r="D525" s="130"/>
      <c r="E525" s="130">
        <v>55852</v>
      </c>
      <c r="F525" s="4" t="s">
        <v>91</v>
      </c>
      <c r="G525" s="39" t="s">
        <v>90</v>
      </c>
      <c r="H525" s="39" t="s">
        <v>89</v>
      </c>
      <c r="I525" s="39"/>
      <c r="J525" s="39"/>
      <c r="K525" s="39"/>
      <c r="L525" s="39"/>
      <c r="M525" s="39"/>
      <c r="N525" s="128">
        <f t="shared" si="10"/>
        <v>6863259</v>
      </c>
      <c r="O525" s="4"/>
    </row>
    <row r="526" spans="3:15" ht="16.5" hidden="1">
      <c r="C526" s="38">
        <v>45855</v>
      </c>
      <c r="D526" s="130">
        <v>162800</v>
      </c>
      <c r="E526" s="130"/>
      <c r="F526" s="4" t="s">
        <v>497</v>
      </c>
      <c r="G526" s="39" t="s">
        <v>97</v>
      </c>
      <c r="H526" s="39" t="s">
        <v>74</v>
      </c>
      <c r="I526" s="39"/>
      <c r="J526" s="39"/>
      <c r="K526" s="39"/>
      <c r="L526" s="39"/>
      <c r="M526" s="39"/>
      <c r="N526" s="128">
        <f t="shared" si="10"/>
        <v>6700459</v>
      </c>
      <c r="O526" s="4"/>
    </row>
    <row r="527" spans="3:15" ht="16.5" hidden="1">
      <c r="C527" s="38">
        <v>45855</v>
      </c>
      <c r="D527" s="130">
        <v>80000</v>
      </c>
      <c r="E527" s="130"/>
      <c r="F527" s="4" t="s">
        <v>496</v>
      </c>
      <c r="G527" s="39" t="s">
        <v>97</v>
      </c>
      <c r="H527" s="39" t="s">
        <v>86</v>
      </c>
      <c r="I527" s="39"/>
      <c r="J527" s="39"/>
      <c r="K527" s="39"/>
      <c r="L527" s="39"/>
      <c r="M527" s="39"/>
      <c r="N527" s="128">
        <f t="shared" si="10"/>
        <v>6620459</v>
      </c>
      <c r="O527" s="4"/>
    </row>
    <row r="528" spans="3:15" ht="16.5" hidden="1">
      <c r="C528" s="38">
        <v>45855</v>
      </c>
      <c r="D528" s="130">
        <v>38281</v>
      </c>
      <c r="E528" s="130"/>
      <c r="F528" s="4" t="s">
        <v>495</v>
      </c>
      <c r="G528" s="39" t="s">
        <v>97</v>
      </c>
      <c r="H528" s="39" t="s">
        <v>74</v>
      </c>
      <c r="I528" s="39"/>
      <c r="J528" s="39"/>
      <c r="K528" s="39"/>
      <c r="L528" s="39"/>
      <c r="M528" s="39"/>
      <c r="N528" s="128">
        <f t="shared" si="10"/>
        <v>6582178</v>
      </c>
      <c r="O528" s="4"/>
    </row>
    <row r="529" spans="3:15" ht="16.5" hidden="1">
      <c r="C529" s="38">
        <v>45855</v>
      </c>
      <c r="D529" s="130">
        <v>156000</v>
      </c>
      <c r="E529" s="130"/>
      <c r="F529" s="4" t="s">
        <v>494</v>
      </c>
      <c r="G529" s="39" t="s">
        <v>97</v>
      </c>
      <c r="H529" s="39" t="s">
        <v>74</v>
      </c>
      <c r="I529" s="39"/>
      <c r="J529" s="39"/>
      <c r="K529" s="39"/>
      <c r="L529" s="39"/>
      <c r="M529" s="39"/>
      <c r="N529" s="128">
        <f t="shared" si="10"/>
        <v>6426178</v>
      </c>
      <c r="O529" s="4"/>
    </row>
    <row r="530" spans="3:15" ht="16.5" hidden="1">
      <c r="C530" s="38">
        <v>45856</v>
      </c>
      <c r="D530" s="130">
        <v>468</v>
      </c>
      <c r="E530" s="130"/>
      <c r="F530" s="4" t="s">
        <v>493</v>
      </c>
      <c r="G530" s="39" t="s">
        <v>97</v>
      </c>
      <c r="H530" s="39" t="s">
        <v>74</v>
      </c>
      <c r="I530" s="39"/>
      <c r="J530" s="39"/>
      <c r="K530" s="39"/>
      <c r="L530" s="39"/>
      <c r="M530" s="39"/>
      <c r="N530" s="128">
        <f t="shared" si="10"/>
        <v>6425710</v>
      </c>
      <c r="O530" s="4"/>
    </row>
    <row r="531" spans="3:15" ht="16.5" hidden="1">
      <c r="C531" s="38">
        <v>45856</v>
      </c>
      <c r="D531" s="130">
        <v>7700</v>
      </c>
      <c r="E531" s="130"/>
      <c r="F531" s="4" t="s">
        <v>492</v>
      </c>
      <c r="G531" s="39" t="s">
        <v>102</v>
      </c>
      <c r="H531" s="39"/>
      <c r="I531" s="39"/>
      <c r="J531" s="39"/>
      <c r="K531" s="39"/>
      <c r="L531" s="39"/>
      <c r="M531" s="39"/>
      <c r="N531" s="128">
        <f t="shared" si="10"/>
        <v>6418010</v>
      </c>
      <c r="O531" s="4"/>
    </row>
    <row r="532" spans="3:15" ht="16.5" hidden="1">
      <c r="C532" s="38">
        <v>45856</v>
      </c>
      <c r="D532" s="130"/>
      <c r="E532" s="130">
        <v>18604</v>
      </c>
      <c r="F532" s="4" t="s">
        <v>91</v>
      </c>
      <c r="G532" s="39" t="s">
        <v>90</v>
      </c>
      <c r="H532" s="39" t="s">
        <v>89</v>
      </c>
      <c r="I532" s="39"/>
      <c r="J532" s="39"/>
      <c r="K532" s="39"/>
      <c r="L532" s="39"/>
      <c r="M532" s="39"/>
      <c r="N532" s="128">
        <f t="shared" si="10"/>
        <v>6436614</v>
      </c>
      <c r="O532" s="4"/>
    </row>
    <row r="533" spans="3:15" ht="16.5" hidden="1">
      <c r="C533" s="38">
        <v>45856</v>
      </c>
      <c r="D533" s="130">
        <v>8500</v>
      </c>
      <c r="E533" s="130"/>
      <c r="F533" s="4" t="s">
        <v>491</v>
      </c>
      <c r="G533" s="39" t="s">
        <v>97</v>
      </c>
      <c r="H533" s="39" t="s">
        <v>79</v>
      </c>
      <c r="I533" s="39"/>
      <c r="J533" s="39"/>
      <c r="K533" s="39"/>
      <c r="L533" s="39"/>
      <c r="M533" s="39"/>
      <c r="N533" s="128">
        <f t="shared" si="10"/>
        <v>6428114</v>
      </c>
      <c r="O533" s="4"/>
    </row>
    <row r="534" spans="3:15" ht="16.5" hidden="1">
      <c r="C534" s="38">
        <v>45856</v>
      </c>
      <c r="D534" s="130">
        <v>313600</v>
      </c>
      <c r="E534" s="130"/>
      <c r="F534" s="4" t="s">
        <v>490</v>
      </c>
      <c r="G534" s="39" t="s">
        <v>97</v>
      </c>
      <c r="H534" s="39" t="s">
        <v>66</v>
      </c>
      <c r="I534" s="39" t="s">
        <v>90</v>
      </c>
      <c r="J534" s="39"/>
      <c r="K534" s="39"/>
      <c r="L534" s="39"/>
      <c r="M534" s="39"/>
      <c r="N534" s="128">
        <f t="shared" si="10"/>
        <v>6114514</v>
      </c>
      <c r="O534" s="4"/>
    </row>
    <row r="535" spans="3:15" ht="16.5" hidden="1">
      <c r="C535" s="38">
        <v>45856</v>
      </c>
      <c r="D535" s="130"/>
      <c r="E535" s="130">
        <v>63593</v>
      </c>
      <c r="F535" s="4" t="s">
        <v>91</v>
      </c>
      <c r="G535" s="39" t="s">
        <v>90</v>
      </c>
      <c r="H535" s="39" t="s">
        <v>89</v>
      </c>
      <c r="I535" s="39"/>
      <c r="J535" s="39"/>
      <c r="K535" s="39"/>
      <c r="L535" s="39"/>
      <c r="M535" s="39"/>
      <c r="N535" s="128">
        <f t="shared" si="10"/>
        <v>6178107</v>
      </c>
      <c r="O535" s="4"/>
    </row>
    <row r="536" spans="3:15" ht="16.5" hidden="1">
      <c r="C536" s="38">
        <v>45857</v>
      </c>
      <c r="D536" s="130">
        <v>6000</v>
      </c>
      <c r="E536" s="130"/>
      <c r="F536" s="4" t="s">
        <v>489</v>
      </c>
      <c r="G536" s="39" t="s">
        <v>102</v>
      </c>
      <c r="H536" s="39"/>
      <c r="I536" s="39"/>
      <c r="J536" s="39"/>
      <c r="K536" s="39"/>
      <c r="L536" s="39"/>
      <c r="M536" s="39"/>
      <c r="N536" s="128">
        <f t="shared" si="10"/>
        <v>6172107</v>
      </c>
      <c r="O536" s="4"/>
    </row>
    <row r="537" spans="3:15" ht="16.5" hidden="1">
      <c r="C537" s="38">
        <v>45858</v>
      </c>
      <c r="D537" s="130">
        <v>16500</v>
      </c>
      <c r="E537" s="130"/>
      <c r="F537" s="4" t="s">
        <v>466</v>
      </c>
      <c r="G537" s="39" t="s">
        <v>102</v>
      </c>
      <c r="H537" s="39"/>
      <c r="I537" s="39"/>
      <c r="J537" s="39"/>
      <c r="K537" s="39"/>
      <c r="L537" s="39"/>
      <c r="M537" s="39"/>
      <c r="N537" s="128">
        <f t="shared" si="10"/>
        <v>6155607</v>
      </c>
      <c r="O537" s="4"/>
    </row>
    <row r="538" spans="3:15" ht="16.5" hidden="1">
      <c r="C538" s="38">
        <v>45859</v>
      </c>
      <c r="D538" s="130">
        <v>22000</v>
      </c>
      <c r="E538" s="130"/>
      <c r="F538" s="4" t="s">
        <v>488</v>
      </c>
      <c r="G538" s="39" t="s">
        <v>113</v>
      </c>
      <c r="H538" s="39"/>
      <c r="I538" s="39"/>
      <c r="J538" s="39"/>
      <c r="K538" s="39"/>
      <c r="L538" s="39"/>
      <c r="M538" s="39"/>
      <c r="N538" s="128">
        <f t="shared" si="10"/>
        <v>6133607</v>
      </c>
      <c r="O538" s="4"/>
    </row>
    <row r="539" spans="3:15" ht="16.5" hidden="1">
      <c r="C539" s="38">
        <v>45859</v>
      </c>
      <c r="D539" s="130">
        <v>3300</v>
      </c>
      <c r="E539" s="130"/>
      <c r="F539" s="4" t="s">
        <v>140</v>
      </c>
      <c r="G539" s="39" t="s">
        <v>113</v>
      </c>
      <c r="H539" s="39"/>
      <c r="I539" s="39"/>
      <c r="J539" s="39"/>
      <c r="K539" s="39"/>
      <c r="L539" s="39"/>
      <c r="M539" s="39"/>
      <c r="N539" s="128">
        <f t="shared" si="10"/>
        <v>6130307</v>
      </c>
      <c r="O539" s="4"/>
    </row>
    <row r="540" spans="3:15" ht="16.5" hidden="1">
      <c r="C540" s="38">
        <v>45859</v>
      </c>
      <c r="D540" s="130"/>
      <c r="E540" s="130">
        <v>195634</v>
      </c>
      <c r="F540" s="4" t="s">
        <v>91</v>
      </c>
      <c r="G540" s="39" t="s">
        <v>90</v>
      </c>
      <c r="H540" s="39" t="s">
        <v>89</v>
      </c>
      <c r="I540" s="39"/>
      <c r="J540" s="39"/>
      <c r="K540" s="39"/>
      <c r="L540" s="39"/>
      <c r="M540" s="39"/>
      <c r="N540" s="128">
        <f t="shared" si="10"/>
        <v>6325941</v>
      </c>
      <c r="O540" s="4"/>
    </row>
    <row r="541" spans="3:15" ht="16.5" hidden="1">
      <c r="C541" s="38">
        <v>45859</v>
      </c>
      <c r="D541" s="130">
        <v>85000</v>
      </c>
      <c r="E541" s="130"/>
      <c r="F541" s="4" t="s">
        <v>487</v>
      </c>
      <c r="G541" s="39" t="s">
        <v>97</v>
      </c>
      <c r="H541" s="39" t="s">
        <v>79</v>
      </c>
      <c r="I541" s="39"/>
      <c r="J541" s="39"/>
      <c r="K541" s="39"/>
      <c r="L541" s="39"/>
      <c r="M541" s="39"/>
      <c r="N541" s="128">
        <f t="shared" si="10"/>
        <v>6240941</v>
      </c>
      <c r="O541" s="4"/>
    </row>
    <row r="542" spans="3:15" ht="16.5" hidden="1">
      <c r="C542" s="38">
        <v>45860</v>
      </c>
      <c r="D542" s="130"/>
      <c r="E542" s="130">
        <v>38375</v>
      </c>
      <c r="F542" s="4" t="s">
        <v>91</v>
      </c>
      <c r="G542" s="39" t="s">
        <v>90</v>
      </c>
      <c r="H542" s="39" t="s">
        <v>89</v>
      </c>
      <c r="I542" s="39"/>
      <c r="J542" s="39"/>
      <c r="K542" s="39"/>
      <c r="L542" s="39"/>
      <c r="M542" s="39"/>
      <c r="N542" s="128">
        <f t="shared" si="10"/>
        <v>6279316</v>
      </c>
      <c r="O542" s="4"/>
    </row>
    <row r="543" spans="3:15" ht="16.5" hidden="1">
      <c r="C543" s="38">
        <v>45861</v>
      </c>
      <c r="D543" s="130"/>
      <c r="E543" s="130">
        <v>123806</v>
      </c>
      <c r="F543" s="4" t="s">
        <v>91</v>
      </c>
      <c r="G543" s="39" t="s">
        <v>90</v>
      </c>
      <c r="H543" s="39" t="s">
        <v>89</v>
      </c>
      <c r="I543" s="39"/>
      <c r="J543" s="39"/>
      <c r="K543" s="39"/>
      <c r="L543" s="39"/>
      <c r="M543" s="39"/>
      <c r="N543" s="128">
        <f t="shared" si="10"/>
        <v>6403122</v>
      </c>
      <c r="O543" s="4"/>
    </row>
    <row r="544" spans="3:15" ht="16.5" hidden="1">
      <c r="C544" s="38">
        <v>45862</v>
      </c>
      <c r="D544" s="130"/>
      <c r="E544" s="130">
        <v>230262</v>
      </c>
      <c r="F544" s="4" t="s">
        <v>91</v>
      </c>
      <c r="G544" s="39" t="s">
        <v>90</v>
      </c>
      <c r="H544" s="39" t="s">
        <v>89</v>
      </c>
      <c r="I544" s="39"/>
      <c r="J544" s="39"/>
      <c r="K544" s="39"/>
      <c r="L544" s="39"/>
      <c r="M544" s="39"/>
      <c r="N544" s="128">
        <f t="shared" si="10"/>
        <v>6633384</v>
      </c>
      <c r="O544" s="4"/>
    </row>
    <row r="545" spans="3:15" ht="16.5" hidden="1">
      <c r="C545" s="38">
        <v>45862</v>
      </c>
      <c r="D545" s="130">
        <v>2600</v>
      </c>
      <c r="E545" s="130"/>
      <c r="F545" s="4" t="s">
        <v>325</v>
      </c>
      <c r="G545" s="39" t="s">
        <v>102</v>
      </c>
      <c r="H545" s="39"/>
      <c r="I545" s="39"/>
      <c r="J545" s="39"/>
      <c r="K545" s="39"/>
      <c r="L545" s="39"/>
      <c r="M545" s="39"/>
      <c r="N545" s="128">
        <f t="shared" si="10"/>
        <v>6630784</v>
      </c>
      <c r="O545" s="4"/>
    </row>
    <row r="546" spans="3:15" ht="16.5" hidden="1">
      <c r="C546" s="38">
        <v>45862</v>
      </c>
      <c r="D546" s="130">
        <v>26500</v>
      </c>
      <c r="E546" s="130"/>
      <c r="F546" s="4" t="s">
        <v>486</v>
      </c>
      <c r="G546" s="39" t="s">
        <v>97</v>
      </c>
      <c r="H546" s="39" t="s">
        <v>86</v>
      </c>
      <c r="I546" s="39" t="s">
        <v>96</v>
      </c>
      <c r="J546" s="39">
        <v>26500</v>
      </c>
      <c r="K546" s="39"/>
      <c r="L546" s="39"/>
      <c r="M546" s="39"/>
      <c r="N546" s="128">
        <f t="shared" si="10"/>
        <v>6604284</v>
      </c>
      <c r="O546" s="4"/>
    </row>
    <row r="547" spans="3:15" ht="16.5" hidden="1">
      <c r="C547" s="38">
        <v>45862</v>
      </c>
      <c r="D547" s="130">
        <v>835600</v>
      </c>
      <c r="E547" s="130"/>
      <c r="F547" s="4" t="s">
        <v>485</v>
      </c>
      <c r="G547" s="39" t="s">
        <v>97</v>
      </c>
      <c r="H547" s="39" t="s">
        <v>86</v>
      </c>
      <c r="I547" s="39" t="s">
        <v>96</v>
      </c>
      <c r="J547" s="39">
        <v>636000</v>
      </c>
      <c r="K547" s="39"/>
      <c r="L547" s="39"/>
      <c r="M547" s="39"/>
      <c r="N547" s="128">
        <f t="shared" si="10"/>
        <v>5768684</v>
      </c>
      <c r="O547" s="4"/>
    </row>
    <row r="548" spans="3:15" ht="16.5" hidden="1">
      <c r="C548" s="38">
        <v>45862</v>
      </c>
      <c r="D548" s="130">
        <v>666560</v>
      </c>
      <c r="E548" s="130"/>
      <c r="F548" s="4" t="s">
        <v>484</v>
      </c>
      <c r="G548" s="39" t="s">
        <v>97</v>
      </c>
      <c r="H548" s="39" t="s">
        <v>69</v>
      </c>
      <c r="I548" s="39" t="s">
        <v>96</v>
      </c>
      <c r="J548" s="39">
        <v>480000</v>
      </c>
      <c r="K548" s="39"/>
      <c r="L548" s="39"/>
      <c r="M548" s="39"/>
      <c r="N548" s="128">
        <f t="shared" si="10"/>
        <v>5102124</v>
      </c>
      <c r="O548" s="4"/>
    </row>
    <row r="549" spans="3:15" ht="16.5" hidden="1">
      <c r="C549" s="38">
        <v>45863</v>
      </c>
      <c r="D549" s="130"/>
      <c r="E549" s="130">
        <v>31843</v>
      </c>
      <c r="F549" s="4" t="s">
        <v>91</v>
      </c>
      <c r="G549" s="39" t="s">
        <v>90</v>
      </c>
      <c r="H549" s="39" t="s">
        <v>89</v>
      </c>
      <c r="I549" s="39"/>
      <c r="J549" s="39"/>
      <c r="K549" s="39"/>
      <c r="L549" s="39"/>
      <c r="M549" s="39"/>
      <c r="N549" s="128">
        <f t="shared" si="10"/>
        <v>5133967</v>
      </c>
      <c r="O549" s="4"/>
    </row>
    <row r="550" spans="3:15" ht="16.5" hidden="1">
      <c r="C550" s="38">
        <v>45863</v>
      </c>
      <c r="D550" s="130"/>
      <c r="E550" s="130">
        <v>207753</v>
      </c>
      <c r="F550" s="4" t="s">
        <v>91</v>
      </c>
      <c r="G550" s="39" t="s">
        <v>90</v>
      </c>
      <c r="H550" s="39" t="s">
        <v>89</v>
      </c>
      <c r="I550" s="39"/>
      <c r="J550" s="39"/>
      <c r="K550" s="39"/>
      <c r="L550" s="39"/>
      <c r="M550" s="39"/>
      <c r="N550" s="128">
        <f t="shared" si="10"/>
        <v>5341720</v>
      </c>
      <c r="O550" s="4"/>
    </row>
    <row r="551" spans="3:15" ht="16.5" hidden="1">
      <c r="C551" s="38">
        <v>45866</v>
      </c>
      <c r="D551" s="130">
        <v>104150</v>
      </c>
      <c r="E551" s="130"/>
      <c r="F551" s="4" t="s">
        <v>483</v>
      </c>
      <c r="G551" s="39" t="s">
        <v>113</v>
      </c>
      <c r="H551" s="39"/>
      <c r="I551" s="39"/>
      <c r="J551" s="39"/>
      <c r="K551" s="39"/>
      <c r="L551" s="39"/>
      <c r="M551" s="39"/>
      <c r="N551" s="128">
        <f t="shared" ref="N551:N614" si="11">SUM(N550,-D551,E551)</f>
        <v>5237570</v>
      </c>
      <c r="O551" s="4"/>
    </row>
    <row r="552" spans="3:15" ht="16.5" hidden="1">
      <c r="C552" s="38">
        <v>45866</v>
      </c>
      <c r="D552" s="130"/>
      <c r="E552" s="130">
        <v>258000</v>
      </c>
      <c r="F552" s="4" t="s">
        <v>482</v>
      </c>
      <c r="G552" s="39" t="s">
        <v>90</v>
      </c>
      <c r="H552" s="39" t="s">
        <v>111</v>
      </c>
      <c r="I552" s="39"/>
      <c r="J552" s="39"/>
      <c r="K552" s="39"/>
      <c r="L552" s="39"/>
      <c r="M552" s="39"/>
      <c r="N552" s="128">
        <f t="shared" si="11"/>
        <v>5495570</v>
      </c>
      <c r="O552" s="4"/>
    </row>
    <row r="553" spans="3:15" ht="16.5" hidden="1">
      <c r="C553" s="38">
        <v>45866</v>
      </c>
      <c r="D553" s="130"/>
      <c r="E553" s="130">
        <v>436854</v>
      </c>
      <c r="F553" s="4" t="s">
        <v>91</v>
      </c>
      <c r="G553" s="39" t="s">
        <v>90</v>
      </c>
      <c r="H553" s="39" t="s">
        <v>89</v>
      </c>
      <c r="I553" s="39"/>
      <c r="J553" s="39"/>
      <c r="K553" s="39"/>
      <c r="L553" s="39"/>
      <c r="M553" s="39"/>
      <c r="N553" s="128">
        <f t="shared" si="11"/>
        <v>5932424</v>
      </c>
      <c r="O553" s="4"/>
    </row>
    <row r="554" spans="3:15" ht="16.5" hidden="1">
      <c r="C554" s="38">
        <v>45866</v>
      </c>
      <c r="D554" s="130">
        <v>77910</v>
      </c>
      <c r="E554" s="130"/>
      <c r="F554" s="4" t="s">
        <v>481</v>
      </c>
      <c r="G554" s="39" t="s">
        <v>97</v>
      </c>
      <c r="H554" s="39" t="s">
        <v>74</v>
      </c>
      <c r="I554" s="39"/>
      <c r="J554" s="39"/>
      <c r="K554" s="39"/>
      <c r="L554" s="39"/>
      <c r="M554" s="39"/>
      <c r="N554" s="128">
        <f t="shared" si="11"/>
        <v>5854514</v>
      </c>
      <c r="O554" s="4"/>
    </row>
    <row r="555" spans="3:15" ht="16.5" hidden="1">
      <c r="C555" s="38">
        <v>45867</v>
      </c>
      <c r="D555" s="130"/>
      <c r="E555" s="130">
        <v>273451</v>
      </c>
      <c r="F555" s="4" t="s">
        <v>91</v>
      </c>
      <c r="G555" s="39" t="s">
        <v>90</v>
      </c>
      <c r="H555" s="39" t="s">
        <v>89</v>
      </c>
      <c r="I555" s="39"/>
      <c r="J555" s="39"/>
      <c r="K555" s="39"/>
      <c r="L555" s="39"/>
      <c r="M555" s="39"/>
      <c r="N555" s="128">
        <f t="shared" si="11"/>
        <v>6127965</v>
      </c>
      <c r="O555" s="4"/>
    </row>
    <row r="556" spans="3:15" ht="16.5" hidden="1">
      <c r="C556" s="38">
        <v>45867</v>
      </c>
      <c r="D556" s="130">
        <v>13000</v>
      </c>
      <c r="E556" s="130"/>
      <c r="F556" s="4" t="s">
        <v>325</v>
      </c>
      <c r="G556" s="39" t="s">
        <v>102</v>
      </c>
      <c r="H556" s="39" t="s">
        <v>265</v>
      </c>
      <c r="I556" s="39"/>
      <c r="J556" s="39"/>
      <c r="K556" s="39"/>
      <c r="L556" s="39"/>
      <c r="M556" s="39"/>
      <c r="N556" s="128">
        <f t="shared" si="11"/>
        <v>6114965</v>
      </c>
      <c r="O556" s="4"/>
    </row>
    <row r="557" spans="3:15" ht="16.5" hidden="1">
      <c r="C557" s="38">
        <v>45868</v>
      </c>
      <c r="D557" s="130"/>
      <c r="E557" s="130">
        <v>385915</v>
      </c>
      <c r="F557" s="4" t="s">
        <v>91</v>
      </c>
      <c r="G557" s="39" t="s">
        <v>90</v>
      </c>
      <c r="H557" s="39" t="s">
        <v>89</v>
      </c>
      <c r="I557" s="39"/>
      <c r="J557" s="39"/>
      <c r="K557" s="39"/>
      <c r="L557" s="39"/>
      <c r="M557" s="39"/>
      <c r="N557" s="128">
        <f t="shared" si="11"/>
        <v>6500880</v>
      </c>
      <c r="O557" s="4"/>
    </row>
    <row r="558" spans="3:15" ht="16.5" hidden="1">
      <c r="C558" s="38">
        <v>45868</v>
      </c>
      <c r="D558" s="130">
        <v>3110000</v>
      </c>
      <c r="E558" s="130"/>
      <c r="F558" s="4" t="s">
        <v>480</v>
      </c>
      <c r="G558" s="39" t="s">
        <v>97</v>
      </c>
      <c r="H558" s="39" t="s">
        <v>87</v>
      </c>
      <c r="I558" s="39"/>
      <c r="J558" s="39"/>
      <c r="K558" s="39"/>
      <c r="L558" s="39"/>
      <c r="M558" s="39"/>
      <c r="N558" s="128">
        <f t="shared" si="11"/>
        <v>3390880</v>
      </c>
      <c r="O558" s="4"/>
    </row>
    <row r="559" spans="3:15" ht="16.5" hidden="1">
      <c r="C559" s="38">
        <v>45868</v>
      </c>
      <c r="D559" s="130">
        <v>10400</v>
      </c>
      <c r="E559" s="130"/>
      <c r="F559" s="4" t="s">
        <v>325</v>
      </c>
      <c r="G559" s="39" t="s">
        <v>102</v>
      </c>
      <c r="H559" s="39" t="s">
        <v>265</v>
      </c>
      <c r="I559" s="39"/>
      <c r="J559" s="39"/>
      <c r="K559" s="39"/>
      <c r="L559" s="39"/>
      <c r="M559" s="39"/>
      <c r="N559" s="128">
        <f t="shared" si="11"/>
        <v>3380480</v>
      </c>
      <c r="O559" s="4"/>
    </row>
    <row r="560" spans="3:15" ht="16.5" hidden="1">
      <c r="C560" s="38">
        <v>45868</v>
      </c>
      <c r="D560" s="130">
        <v>15600</v>
      </c>
      <c r="E560" s="130"/>
      <c r="F560" s="4" t="s">
        <v>325</v>
      </c>
      <c r="G560" s="39" t="s">
        <v>102</v>
      </c>
      <c r="H560" s="39" t="s">
        <v>265</v>
      </c>
      <c r="I560" s="39"/>
      <c r="J560" s="39"/>
      <c r="K560" s="39"/>
      <c r="L560" s="39"/>
      <c r="M560" s="39"/>
      <c r="N560" s="128">
        <f t="shared" si="11"/>
        <v>3364880</v>
      </c>
      <c r="O560" s="4"/>
    </row>
    <row r="561" spans="3:15" ht="16.5" hidden="1">
      <c r="C561" s="38">
        <v>45868</v>
      </c>
      <c r="D561" s="130"/>
      <c r="E561" s="130">
        <v>10400</v>
      </c>
      <c r="F561" s="4" t="s">
        <v>479</v>
      </c>
      <c r="G561" s="39" t="s">
        <v>90</v>
      </c>
      <c r="H561" s="39" t="s">
        <v>111</v>
      </c>
      <c r="I561" s="39"/>
      <c r="J561" s="39"/>
      <c r="K561" s="39"/>
      <c r="L561" s="39"/>
      <c r="M561" s="39"/>
      <c r="N561" s="128">
        <f t="shared" si="11"/>
        <v>3375280</v>
      </c>
      <c r="O561" s="4"/>
    </row>
    <row r="562" spans="3:15" ht="16.5" hidden="1">
      <c r="C562" s="38">
        <v>45868</v>
      </c>
      <c r="D562" s="130"/>
      <c r="E562" s="130">
        <v>20500</v>
      </c>
      <c r="F562" s="4" t="s">
        <v>91</v>
      </c>
      <c r="G562" s="39" t="s">
        <v>90</v>
      </c>
      <c r="H562" s="39" t="s">
        <v>89</v>
      </c>
      <c r="I562" s="39"/>
      <c r="J562" s="39"/>
      <c r="K562" s="39"/>
      <c r="L562" s="39"/>
      <c r="M562" s="39"/>
      <c r="N562" s="128">
        <f t="shared" si="11"/>
        <v>3395780</v>
      </c>
      <c r="O562" s="4"/>
    </row>
    <row r="563" spans="3:15" ht="16.5" hidden="1">
      <c r="C563" s="38">
        <v>45869</v>
      </c>
      <c r="D563" s="130"/>
      <c r="E563" s="130">
        <v>381379</v>
      </c>
      <c r="F563" s="4" t="s">
        <v>91</v>
      </c>
      <c r="G563" s="39" t="s">
        <v>90</v>
      </c>
      <c r="H563" s="39" t="s">
        <v>89</v>
      </c>
      <c r="I563" s="39"/>
      <c r="J563" s="39"/>
      <c r="K563" s="39"/>
      <c r="L563" s="39"/>
      <c r="M563" s="39"/>
      <c r="N563" s="128">
        <f t="shared" si="11"/>
        <v>3777159</v>
      </c>
      <c r="O563" s="4"/>
    </row>
    <row r="564" spans="3:15" ht="16.5" hidden="1">
      <c r="C564" s="38">
        <v>45870</v>
      </c>
      <c r="D564" s="130"/>
      <c r="E564" s="130">
        <v>73339</v>
      </c>
      <c r="F564" s="4" t="s">
        <v>91</v>
      </c>
      <c r="G564" s="39" t="s">
        <v>90</v>
      </c>
      <c r="H564" s="39" t="s">
        <v>89</v>
      </c>
      <c r="I564" s="39"/>
      <c r="J564" s="39"/>
      <c r="K564" s="39"/>
      <c r="L564" s="39"/>
      <c r="M564" s="39"/>
      <c r="N564" s="128">
        <f t="shared" si="11"/>
        <v>3850498</v>
      </c>
      <c r="O564" s="4"/>
    </row>
    <row r="565" spans="3:15" ht="16.5" hidden="1">
      <c r="C565" s="38">
        <v>45870</v>
      </c>
      <c r="D565" s="130"/>
      <c r="E565" s="130">
        <v>32644</v>
      </c>
      <c r="F565" s="4" t="s">
        <v>91</v>
      </c>
      <c r="G565" s="39" t="s">
        <v>90</v>
      </c>
      <c r="H565" s="39" t="s">
        <v>89</v>
      </c>
      <c r="I565" s="39"/>
      <c r="J565" s="39"/>
      <c r="K565" s="39"/>
      <c r="L565" s="39"/>
      <c r="M565" s="39"/>
      <c r="N565" s="128">
        <f t="shared" si="11"/>
        <v>3883142</v>
      </c>
      <c r="O565" s="4"/>
    </row>
    <row r="566" spans="3:15" ht="16.5" hidden="1">
      <c r="C566" s="38">
        <v>45870</v>
      </c>
      <c r="D566" s="130"/>
      <c r="E566" s="130">
        <v>27125</v>
      </c>
      <c r="F566" s="4" t="s">
        <v>91</v>
      </c>
      <c r="G566" s="39" t="s">
        <v>90</v>
      </c>
      <c r="H566" s="39" t="s">
        <v>89</v>
      </c>
      <c r="I566" s="39"/>
      <c r="J566" s="39"/>
      <c r="K566" s="39"/>
      <c r="L566" s="39"/>
      <c r="M566" s="39"/>
      <c r="N566" s="128">
        <f t="shared" si="11"/>
        <v>3910267</v>
      </c>
      <c r="O566" s="4"/>
    </row>
    <row r="567" spans="3:15" ht="16.5" hidden="1">
      <c r="C567" s="38">
        <v>45873</v>
      </c>
      <c r="D567" s="130"/>
      <c r="E567" s="130">
        <v>28056</v>
      </c>
      <c r="F567" s="4" t="s">
        <v>91</v>
      </c>
      <c r="G567" s="39" t="s">
        <v>90</v>
      </c>
      <c r="H567" s="39" t="s">
        <v>89</v>
      </c>
      <c r="I567" s="39"/>
      <c r="J567" s="39"/>
      <c r="K567" s="39"/>
      <c r="L567" s="39"/>
      <c r="M567" s="39"/>
      <c r="N567" s="128">
        <f t="shared" si="11"/>
        <v>3938323</v>
      </c>
      <c r="O567" s="4"/>
    </row>
    <row r="568" spans="3:15" ht="16.5" hidden="1">
      <c r="C568" s="38">
        <v>45873</v>
      </c>
      <c r="D568" s="130">
        <v>892740</v>
      </c>
      <c r="E568" s="130"/>
      <c r="F568" s="4" t="s">
        <v>478</v>
      </c>
      <c r="G568" s="39" t="s">
        <v>97</v>
      </c>
      <c r="H568" s="39" t="s">
        <v>87</v>
      </c>
      <c r="I568" s="39"/>
      <c r="J568" s="39"/>
      <c r="K568" s="39"/>
      <c r="L568" s="39"/>
      <c r="M568" s="39"/>
      <c r="N568" s="128">
        <f t="shared" si="11"/>
        <v>3045583</v>
      </c>
      <c r="O568" s="4"/>
    </row>
    <row r="569" spans="3:15" ht="16.5" hidden="1">
      <c r="C569" s="38">
        <v>45873</v>
      </c>
      <c r="D569" s="130">
        <v>126600</v>
      </c>
      <c r="E569" s="130"/>
      <c r="F569" s="4" t="s">
        <v>477</v>
      </c>
      <c r="G569" s="39" t="s">
        <v>102</v>
      </c>
      <c r="H569" s="39" t="s">
        <v>265</v>
      </c>
      <c r="I569" s="39"/>
      <c r="J569" s="39"/>
      <c r="K569" s="39"/>
      <c r="L569" s="39"/>
      <c r="M569" s="39"/>
      <c r="N569" s="128">
        <f t="shared" si="11"/>
        <v>2918983</v>
      </c>
      <c r="O569" s="4"/>
    </row>
    <row r="570" spans="3:15" ht="16.5" hidden="1">
      <c r="C570" s="38">
        <v>45873</v>
      </c>
      <c r="D570" s="130">
        <v>77000</v>
      </c>
      <c r="E570" s="130"/>
      <c r="F570" s="4" t="s">
        <v>476</v>
      </c>
      <c r="G570" s="39" t="s">
        <v>97</v>
      </c>
      <c r="H570" s="39" t="s">
        <v>74</v>
      </c>
      <c r="I570" s="39"/>
      <c r="J570" s="39"/>
      <c r="K570" s="39"/>
      <c r="L570" s="39"/>
      <c r="M570" s="39"/>
      <c r="N570" s="128">
        <f t="shared" si="11"/>
        <v>2841983</v>
      </c>
      <c r="O570" s="4"/>
    </row>
    <row r="571" spans="3:15" ht="16.5" hidden="1">
      <c r="C571" s="38">
        <v>45873</v>
      </c>
      <c r="D571" s="130"/>
      <c r="E571" s="130">
        <v>492836</v>
      </c>
      <c r="F571" s="4" t="s">
        <v>91</v>
      </c>
      <c r="G571" s="39" t="s">
        <v>90</v>
      </c>
      <c r="H571" s="39" t="s">
        <v>89</v>
      </c>
      <c r="I571" s="39"/>
      <c r="J571" s="39"/>
      <c r="K571" s="39"/>
      <c r="L571" s="39"/>
      <c r="M571" s="39"/>
      <c r="N571" s="128">
        <f t="shared" si="11"/>
        <v>3334819</v>
      </c>
      <c r="O571" s="4"/>
    </row>
    <row r="572" spans="3:15" ht="16.5" hidden="1">
      <c r="C572" s="38">
        <v>45873</v>
      </c>
      <c r="D572" s="130">
        <v>143000</v>
      </c>
      <c r="E572" s="130"/>
      <c r="F572" s="4" t="s">
        <v>475</v>
      </c>
      <c r="G572" s="39" t="s">
        <v>97</v>
      </c>
      <c r="H572" s="39" t="s">
        <v>86</v>
      </c>
      <c r="I572" s="39"/>
      <c r="J572" s="39"/>
      <c r="K572" s="39"/>
      <c r="L572" s="39"/>
      <c r="M572" s="39"/>
      <c r="N572" s="128">
        <f t="shared" si="11"/>
        <v>3191819</v>
      </c>
      <c r="O572" s="4"/>
    </row>
    <row r="573" spans="3:15" ht="16.5" hidden="1">
      <c r="C573" s="38">
        <v>45873</v>
      </c>
      <c r="D573" s="130">
        <v>143000</v>
      </c>
      <c r="E573" s="130"/>
      <c r="F573" s="4" t="s">
        <v>474</v>
      </c>
      <c r="G573" s="39" t="s">
        <v>97</v>
      </c>
      <c r="H573" s="39" t="s">
        <v>69</v>
      </c>
      <c r="I573" s="39"/>
      <c r="J573" s="39"/>
      <c r="K573" s="39"/>
      <c r="L573" s="39"/>
      <c r="M573" s="39"/>
      <c r="N573" s="128">
        <f t="shared" si="11"/>
        <v>3048819</v>
      </c>
      <c r="O573" s="4"/>
    </row>
    <row r="574" spans="3:15" ht="16.5" hidden="1">
      <c r="C574" s="38">
        <v>45874</v>
      </c>
      <c r="D574" s="130"/>
      <c r="E574" s="130">
        <v>109207</v>
      </c>
      <c r="F574" s="4" t="s">
        <v>91</v>
      </c>
      <c r="G574" s="39" t="s">
        <v>90</v>
      </c>
      <c r="H574" s="39" t="s">
        <v>89</v>
      </c>
      <c r="I574" s="39"/>
      <c r="J574" s="39"/>
      <c r="K574" s="39"/>
      <c r="L574" s="39"/>
      <c r="M574" s="39"/>
      <c r="N574" s="128">
        <f t="shared" si="11"/>
        <v>3158026</v>
      </c>
      <c r="O574" s="4"/>
    </row>
    <row r="575" spans="3:15" ht="16.5" hidden="1">
      <c r="C575" s="38">
        <v>45874</v>
      </c>
      <c r="D575" s="130">
        <v>6000</v>
      </c>
      <c r="E575" s="130"/>
      <c r="F575" s="4" t="s">
        <v>473</v>
      </c>
      <c r="G575" s="39" t="s">
        <v>97</v>
      </c>
      <c r="H575" s="39" t="s">
        <v>74</v>
      </c>
      <c r="I575" s="39"/>
      <c r="J575" s="39"/>
      <c r="K575" s="39"/>
      <c r="L575" s="39"/>
      <c r="M575" s="39"/>
      <c r="N575" s="128">
        <f t="shared" si="11"/>
        <v>3152026</v>
      </c>
      <c r="O575" s="4"/>
    </row>
    <row r="576" spans="3:15" ht="16.5" hidden="1">
      <c r="C576" s="38">
        <v>45874</v>
      </c>
      <c r="D576" s="130">
        <v>26500</v>
      </c>
      <c r="E576" s="130"/>
      <c r="F576" s="4" t="s">
        <v>472</v>
      </c>
      <c r="G576" s="39" t="s">
        <v>97</v>
      </c>
      <c r="H576" s="39" t="s">
        <v>86</v>
      </c>
      <c r="I576" s="39" t="s">
        <v>96</v>
      </c>
      <c r="J576" s="39">
        <v>26500</v>
      </c>
      <c r="K576" s="39"/>
      <c r="L576" s="39"/>
      <c r="M576" s="39"/>
      <c r="N576" s="128">
        <f t="shared" si="11"/>
        <v>3125526</v>
      </c>
      <c r="O576" s="4"/>
    </row>
    <row r="577" spans="3:15" ht="16.5" hidden="1">
      <c r="C577" s="38">
        <v>45874</v>
      </c>
      <c r="D577" s="130">
        <v>69000</v>
      </c>
      <c r="E577" s="130"/>
      <c r="F577" s="4" t="s">
        <v>471</v>
      </c>
      <c r="G577" s="39" t="s">
        <v>97</v>
      </c>
      <c r="H577" s="39" t="s">
        <v>87</v>
      </c>
      <c r="I577" s="39" t="s">
        <v>96</v>
      </c>
      <c r="J577" s="39">
        <v>69000</v>
      </c>
      <c r="K577" s="39"/>
      <c r="L577" s="39"/>
      <c r="M577" s="39"/>
      <c r="N577" s="128">
        <f t="shared" si="11"/>
        <v>3056526</v>
      </c>
      <c r="O577" s="4"/>
    </row>
    <row r="578" spans="3:15" ht="16.5" hidden="1">
      <c r="C578" s="38">
        <v>45875</v>
      </c>
      <c r="D578" s="130"/>
      <c r="E578" s="130">
        <v>565597</v>
      </c>
      <c r="F578" s="4" t="s">
        <v>91</v>
      </c>
      <c r="G578" s="39" t="s">
        <v>90</v>
      </c>
      <c r="H578" s="39" t="s">
        <v>89</v>
      </c>
      <c r="I578" s="39"/>
      <c r="J578" s="39"/>
      <c r="K578" s="39"/>
      <c r="L578" s="39"/>
      <c r="M578" s="39"/>
      <c r="N578" s="128">
        <f t="shared" si="11"/>
        <v>3622123</v>
      </c>
      <c r="O578" s="4"/>
    </row>
    <row r="579" spans="3:15" ht="16.5" hidden="1">
      <c r="C579" s="38">
        <v>45875</v>
      </c>
      <c r="D579" s="130">
        <v>118900</v>
      </c>
      <c r="E579" s="130"/>
      <c r="F579" s="4" t="s">
        <v>470</v>
      </c>
      <c r="G579" s="39" t="s">
        <v>97</v>
      </c>
      <c r="H579" s="39" t="s">
        <v>74</v>
      </c>
      <c r="I579" s="39"/>
      <c r="J579" s="39"/>
      <c r="K579" s="39"/>
      <c r="L579" s="39"/>
      <c r="M579" s="39"/>
      <c r="N579" s="128">
        <f t="shared" si="11"/>
        <v>3503223</v>
      </c>
      <c r="O579" s="4"/>
    </row>
    <row r="580" spans="3:15" ht="16.5" hidden="1">
      <c r="C580" s="38">
        <v>45875</v>
      </c>
      <c r="D580" s="130">
        <v>385000</v>
      </c>
      <c r="E580" s="130"/>
      <c r="F580" s="4" t="s">
        <v>469</v>
      </c>
      <c r="G580" s="39" t="s">
        <v>113</v>
      </c>
      <c r="H580" s="39"/>
      <c r="I580" s="39"/>
      <c r="J580" s="39"/>
      <c r="K580" s="39"/>
      <c r="L580" s="39"/>
      <c r="M580" s="39"/>
      <c r="N580" s="128">
        <f t="shared" si="11"/>
        <v>3118223</v>
      </c>
      <c r="O580" s="4"/>
    </row>
    <row r="581" spans="3:15" ht="16.5" hidden="1">
      <c r="C581" s="38">
        <v>45876</v>
      </c>
      <c r="D581" s="130"/>
      <c r="E581" s="130">
        <v>264476</v>
      </c>
      <c r="F581" s="4" t="s">
        <v>91</v>
      </c>
      <c r="G581" s="39" t="s">
        <v>90</v>
      </c>
      <c r="H581" s="39" t="s">
        <v>89</v>
      </c>
      <c r="I581" s="39"/>
      <c r="J581" s="39"/>
      <c r="K581" s="39"/>
      <c r="L581" s="39"/>
      <c r="M581" s="39"/>
      <c r="N581" s="128">
        <f t="shared" si="11"/>
        <v>3382699</v>
      </c>
      <c r="O581" s="4"/>
    </row>
    <row r="582" spans="3:15" ht="16.5" hidden="1">
      <c r="C582" s="38">
        <v>45876</v>
      </c>
      <c r="D582" s="130">
        <v>1785600</v>
      </c>
      <c r="E582" s="130"/>
      <c r="F582" s="4" t="s">
        <v>468</v>
      </c>
      <c r="G582" s="39" t="s">
        <v>97</v>
      </c>
      <c r="H582" s="39" t="s">
        <v>87</v>
      </c>
      <c r="I582" s="39" t="s">
        <v>96</v>
      </c>
      <c r="J582" s="39">
        <v>1656000</v>
      </c>
      <c r="K582" s="39"/>
      <c r="L582" s="39"/>
      <c r="M582" s="39"/>
      <c r="N582" s="128">
        <f t="shared" si="11"/>
        <v>1597099</v>
      </c>
      <c r="O582" s="4"/>
    </row>
    <row r="583" spans="3:15" ht="16.5" hidden="1">
      <c r="C583" s="38">
        <v>45877</v>
      </c>
      <c r="D583" s="130"/>
      <c r="E583" s="130">
        <v>566667</v>
      </c>
      <c r="F583" s="4" t="s">
        <v>91</v>
      </c>
      <c r="G583" s="39" t="s">
        <v>90</v>
      </c>
      <c r="H583" s="39" t="s">
        <v>89</v>
      </c>
      <c r="I583" s="39"/>
      <c r="J583" s="39"/>
      <c r="K583" s="39"/>
      <c r="L583" s="39"/>
      <c r="M583" s="39"/>
      <c r="N583" s="128">
        <f t="shared" si="11"/>
        <v>2163766</v>
      </c>
      <c r="O583" s="4"/>
    </row>
    <row r="584" spans="3:15" ht="16.5" hidden="1">
      <c r="C584" s="38">
        <v>45877</v>
      </c>
      <c r="D584" s="130"/>
      <c r="E584" s="130">
        <v>8703</v>
      </c>
      <c r="F584" s="4" t="s">
        <v>91</v>
      </c>
      <c r="G584" s="39" t="s">
        <v>90</v>
      </c>
      <c r="H584" s="39" t="s">
        <v>89</v>
      </c>
      <c r="I584" s="39"/>
      <c r="J584" s="39"/>
      <c r="K584" s="39"/>
      <c r="L584" s="39"/>
      <c r="M584" s="39"/>
      <c r="N584" s="128">
        <f t="shared" si="11"/>
        <v>2172469</v>
      </c>
      <c r="O584" s="4"/>
    </row>
    <row r="585" spans="3:15" ht="16.5" hidden="1">
      <c r="C585" s="38">
        <v>45880</v>
      </c>
      <c r="D585" s="130"/>
      <c r="E585" s="130">
        <v>147640</v>
      </c>
      <c r="F585" s="4" t="s">
        <v>91</v>
      </c>
      <c r="G585" s="39" t="s">
        <v>90</v>
      </c>
      <c r="H585" s="39" t="s">
        <v>89</v>
      </c>
      <c r="I585" s="39"/>
      <c r="J585" s="39"/>
      <c r="K585" s="39"/>
      <c r="L585" s="39"/>
      <c r="M585" s="39"/>
      <c r="N585" s="128">
        <f t="shared" si="11"/>
        <v>2320109</v>
      </c>
      <c r="O585" s="4"/>
    </row>
    <row r="586" spans="3:15" ht="16.5" hidden="1">
      <c r="C586" s="38">
        <v>45881</v>
      </c>
      <c r="D586" s="130"/>
      <c r="E586" s="130">
        <v>176666</v>
      </c>
      <c r="F586" s="4" t="s">
        <v>91</v>
      </c>
      <c r="G586" s="39" t="s">
        <v>90</v>
      </c>
      <c r="H586" s="39" t="s">
        <v>89</v>
      </c>
      <c r="I586" s="39"/>
      <c r="J586" s="39"/>
      <c r="K586" s="39"/>
      <c r="L586" s="39"/>
      <c r="M586" s="39"/>
      <c r="N586" s="128">
        <f t="shared" si="11"/>
        <v>2496775</v>
      </c>
      <c r="O586" s="4"/>
    </row>
    <row r="587" spans="3:15" ht="16.5" hidden="1">
      <c r="C587" s="38">
        <v>45881</v>
      </c>
      <c r="D587" s="130">
        <v>50000</v>
      </c>
      <c r="E587" s="130"/>
      <c r="F587" s="4" t="s">
        <v>431</v>
      </c>
      <c r="G587" s="39" t="s">
        <v>97</v>
      </c>
      <c r="H587" s="39" t="s">
        <v>44</v>
      </c>
      <c r="I587" s="39"/>
      <c r="J587" s="39"/>
      <c r="K587" s="39"/>
      <c r="L587" s="39"/>
      <c r="M587" s="39"/>
      <c r="N587" s="128">
        <f t="shared" si="11"/>
        <v>2446775</v>
      </c>
      <c r="O587" s="4"/>
    </row>
    <row r="588" spans="3:15" ht="16.5" hidden="1">
      <c r="C588" s="38">
        <v>45881</v>
      </c>
      <c r="D588" s="130">
        <v>49000</v>
      </c>
      <c r="E588" s="130"/>
      <c r="F588" s="4" t="s">
        <v>463</v>
      </c>
      <c r="G588" s="39" t="s">
        <v>97</v>
      </c>
      <c r="H588" s="39" t="s">
        <v>66</v>
      </c>
      <c r="I588" s="39" t="s">
        <v>838</v>
      </c>
      <c r="J588" s="39"/>
      <c r="K588" s="39"/>
      <c r="L588" s="39"/>
      <c r="M588" s="39"/>
      <c r="N588" s="128">
        <f t="shared" si="11"/>
        <v>2397775</v>
      </c>
      <c r="O588" s="4"/>
    </row>
    <row r="589" spans="3:15" ht="16.5" hidden="1">
      <c r="C589" s="38">
        <v>45882</v>
      </c>
      <c r="D589" s="130"/>
      <c r="E589" s="130">
        <v>297943</v>
      </c>
      <c r="F589" s="4" t="s">
        <v>91</v>
      </c>
      <c r="G589" s="39" t="s">
        <v>90</v>
      </c>
      <c r="H589" s="39" t="s">
        <v>89</v>
      </c>
      <c r="I589" s="39"/>
      <c r="J589" s="39"/>
      <c r="K589" s="39"/>
      <c r="L589" s="39"/>
      <c r="M589" s="39"/>
      <c r="N589" s="128">
        <f t="shared" si="11"/>
        <v>2695718</v>
      </c>
      <c r="O589" s="4"/>
    </row>
    <row r="590" spans="3:15" ht="16.5" hidden="1">
      <c r="C590" s="38">
        <v>45883</v>
      </c>
      <c r="D590" s="130"/>
      <c r="E590" s="130">
        <v>356976</v>
      </c>
      <c r="F590" s="4" t="s">
        <v>91</v>
      </c>
      <c r="G590" s="39" t="s">
        <v>90</v>
      </c>
      <c r="H590" s="39" t="s">
        <v>89</v>
      </c>
      <c r="I590" s="39"/>
      <c r="J590" s="39"/>
      <c r="K590" s="39"/>
      <c r="L590" s="39"/>
      <c r="M590" s="39"/>
      <c r="N590" s="128">
        <f t="shared" si="11"/>
        <v>3052694</v>
      </c>
      <c r="O590" s="4"/>
    </row>
    <row r="591" spans="3:15" ht="16.5" hidden="1">
      <c r="C591" s="38">
        <v>45887</v>
      </c>
      <c r="D591" s="130">
        <v>1320000</v>
      </c>
      <c r="E591" s="130"/>
      <c r="F591" s="4" t="s">
        <v>467</v>
      </c>
      <c r="G591" s="39" t="s">
        <v>97</v>
      </c>
      <c r="H591" s="39" t="s">
        <v>74</v>
      </c>
      <c r="I591" s="39" t="s">
        <v>96</v>
      </c>
      <c r="J591" s="39">
        <v>1176000</v>
      </c>
      <c r="K591" s="39"/>
      <c r="L591" s="39"/>
      <c r="M591" s="39"/>
      <c r="N591" s="128">
        <f t="shared" si="11"/>
        <v>1732694</v>
      </c>
      <c r="O591" s="4"/>
    </row>
    <row r="592" spans="3:15" ht="16.5" hidden="1">
      <c r="C592" s="38">
        <v>45887</v>
      </c>
      <c r="D592" s="130"/>
      <c r="E592" s="130">
        <v>38090</v>
      </c>
      <c r="F592" s="4" t="s">
        <v>91</v>
      </c>
      <c r="G592" s="39" t="s">
        <v>90</v>
      </c>
      <c r="H592" s="39" t="s">
        <v>89</v>
      </c>
      <c r="I592" s="39"/>
      <c r="J592" s="39"/>
      <c r="K592" s="39"/>
      <c r="L592" s="39"/>
      <c r="M592" s="39"/>
      <c r="N592" s="128">
        <f t="shared" si="11"/>
        <v>1770784</v>
      </c>
      <c r="O592" s="4"/>
    </row>
    <row r="593" spans="3:15" ht="16.5" hidden="1">
      <c r="C593" s="38">
        <v>45887</v>
      </c>
      <c r="D593" s="130"/>
      <c r="E593" s="130">
        <v>958743</v>
      </c>
      <c r="F593" s="4" t="s">
        <v>91</v>
      </c>
      <c r="G593" s="39" t="s">
        <v>90</v>
      </c>
      <c r="H593" s="39" t="s">
        <v>89</v>
      </c>
      <c r="I593" s="39"/>
      <c r="J593" s="39"/>
      <c r="K593" s="39"/>
      <c r="L593" s="39"/>
      <c r="M593" s="39"/>
      <c r="N593" s="128">
        <f t="shared" si="11"/>
        <v>2729527</v>
      </c>
      <c r="O593" s="4"/>
    </row>
    <row r="594" spans="3:15" ht="16.5" hidden="1">
      <c r="C594" s="38">
        <v>45887</v>
      </c>
      <c r="D594" s="130">
        <v>77000</v>
      </c>
      <c r="E594" s="130"/>
      <c r="F594" s="4" t="s">
        <v>438</v>
      </c>
      <c r="G594" s="39" t="s">
        <v>97</v>
      </c>
      <c r="H594" s="39" t="s">
        <v>84</v>
      </c>
      <c r="I594" s="39"/>
      <c r="J594" s="39"/>
      <c r="K594" s="39"/>
      <c r="L594" s="39"/>
      <c r="M594" s="39"/>
      <c r="N594" s="128">
        <f t="shared" si="11"/>
        <v>2652527</v>
      </c>
      <c r="O594" s="4"/>
    </row>
    <row r="595" spans="3:15" ht="16.5" hidden="1">
      <c r="C595" s="38">
        <v>45887</v>
      </c>
      <c r="D595" s="130">
        <v>77000</v>
      </c>
      <c r="E595" s="130"/>
      <c r="F595" s="4" t="s">
        <v>438</v>
      </c>
      <c r="G595" s="39" t="s">
        <v>97</v>
      </c>
      <c r="H595" s="39" t="s">
        <v>44</v>
      </c>
      <c r="I595" s="39"/>
      <c r="J595" s="39"/>
      <c r="K595" s="39"/>
      <c r="L595" s="39"/>
      <c r="M595" s="39"/>
      <c r="N595" s="128">
        <f t="shared" si="11"/>
        <v>2575527</v>
      </c>
      <c r="O595" s="4"/>
    </row>
    <row r="596" spans="3:15" ht="16.5" hidden="1">
      <c r="C596" s="38">
        <v>45887</v>
      </c>
      <c r="D596" s="130">
        <v>77000</v>
      </c>
      <c r="E596" s="130"/>
      <c r="F596" s="4" t="s">
        <v>438</v>
      </c>
      <c r="G596" s="39" t="s">
        <v>97</v>
      </c>
      <c r="H596" s="39" t="s">
        <v>66</v>
      </c>
      <c r="I596" s="39" t="s">
        <v>838</v>
      </c>
      <c r="J596" s="39"/>
      <c r="K596" s="39"/>
      <c r="L596" s="39"/>
      <c r="M596" s="39"/>
      <c r="N596" s="128">
        <f t="shared" si="11"/>
        <v>2498527</v>
      </c>
      <c r="O596" s="4"/>
    </row>
    <row r="597" spans="3:15" ht="16.5" hidden="1">
      <c r="C597" s="38">
        <v>45887</v>
      </c>
      <c r="D597" s="130">
        <v>77000</v>
      </c>
      <c r="E597" s="130"/>
      <c r="F597" s="4" t="s">
        <v>438</v>
      </c>
      <c r="G597" s="39" t="s">
        <v>97</v>
      </c>
      <c r="H597" s="39" t="s">
        <v>69</v>
      </c>
      <c r="I597" s="39"/>
      <c r="J597" s="39"/>
      <c r="K597" s="39"/>
      <c r="L597" s="39"/>
      <c r="M597" s="39"/>
      <c r="N597" s="128">
        <f t="shared" si="11"/>
        <v>2421527</v>
      </c>
      <c r="O597" s="4"/>
    </row>
    <row r="598" spans="3:15" ht="16.5" hidden="1">
      <c r="C598" s="38">
        <v>45887</v>
      </c>
      <c r="D598" s="130">
        <v>77000</v>
      </c>
      <c r="E598" s="130"/>
      <c r="F598" s="4" t="s">
        <v>438</v>
      </c>
      <c r="G598" s="39" t="s">
        <v>97</v>
      </c>
      <c r="H598" s="39" t="s">
        <v>63</v>
      </c>
      <c r="I598" s="39" t="s">
        <v>838</v>
      </c>
      <c r="J598" s="39"/>
      <c r="K598" s="39"/>
      <c r="L598" s="39"/>
      <c r="M598" s="39"/>
      <c r="N598" s="128">
        <f t="shared" si="11"/>
        <v>2344527</v>
      </c>
      <c r="O598" s="4"/>
    </row>
    <row r="599" spans="3:15" ht="16.5" hidden="1">
      <c r="C599" s="38">
        <v>45887</v>
      </c>
      <c r="D599" s="130">
        <v>77000</v>
      </c>
      <c r="E599" s="130"/>
      <c r="F599" s="4" t="s">
        <v>438</v>
      </c>
      <c r="G599" s="39" t="s">
        <v>97</v>
      </c>
      <c r="H599" s="39" t="s">
        <v>74</v>
      </c>
      <c r="I599" s="39"/>
      <c r="J599" s="39"/>
      <c r="K599" s="39"/>
      <c r="L599" s="39"/>
      <c r="M599" s="39"/>
      <c r="N599" s="128">
        <f t="shared" si="11"/>
        <v>2267527</v>
      </c>
      <c r="O599" s="4"/>
    </row>
    <row r="600" spans="3:15" ht="16.5" hidden="1">
      <c r="C600" s="38">
        <v>45888</v>
      </c>
      <c r="D600" s="130"/>
      <c r="E600" s="130">
        <v>34102</v>
      </c>
      <c r="F600" s="4" t="s">
        <v>91</v>
      </c>
      <c r="G600" s="39" t="s">
        <v>90</v>
      </c>
      <c r="H600" s="39" t="s">
        <v>89</v>
      </c>
      <c r="I600" s="39"/>
      <c r="J600" s="39"/>
      <c r="K600" s="39"/>
      <c r="L600" s="39"/>
      <c r="M600" s="39"/>
      <c r="N600" s="128">
        <f t="shared" si="11"/>
        <v>2301629</v>
      </c>
      <c r="O600" s="4"/>
    </row>
    <row r="601" spans="3:15" ht="16.5" hidden="1">
      <c r="C601" s="38">
        <v>45888</v>
      </c>
      <c r="D601" s="130"/>
      <c r="E601" s="130">
        <v>90215</v>
      </c>
      <c r="F601" s="4" t="s">
        <v>91</v>
      </c>
      <c r="G601" s="39" t="s">
        <v>90</v>
      </c>
      <c r="H601" s="39" t="s">
        <v>89</v>
      </c>
      <c r="I601" s="39"/>
      <c r="J601" s="39"/>
      <c r="K601" s="39"/>
      <c r="L601" s="39"/>
      <c r="M601" s="39"/>
      <c r="N601" s="128">
        <f t="shared" si="11"/>
        <v>2391844</v>
      </c>
      <c r="O601" s="4"/>
    </row>
    <row r="602" spans="3:15" ht="16.5" hidden="1">
      <c r="C602" s="38">
        <v>45889</v>
      </c>
      <c r="D602" s="130">
        <v>16500</v>
      </c>
      <c r="E602" s="130"/>
      <c r="F602" s="4" t="s">
        <v>466</v>
      </c>
      <c r="G602" s="39" t="s">
        <v>102</v>
      </c>
      <c r="H602" s="39"/>
      <c r="I602" s="39"/>
      <c r="J602" s="39"/>
      <c r="K602" s="39"/>
      <c r="L602" s="39"/>
      <c r="M602" s="39"/>
      <c r="N602" s="128">
        <f t="shared" si="11"/>
        <v>2375344</v>
      </c>
      <c r="O602" s="4"/>
    </row>
    <row r="603" spans="3:15" ht="16.5" hidden="1">
      <c r="C603" s="38">
        <v>45889</v>
      </c>
      <c r="D603" s="130"/>
      <c r="E603" s="130">
        <v>675324</v>
      </c>
      <c r="F603" s="4" t="s">
        <v>91</v>
      </c>
      <c r="G603" s="39" t="s">
        <v>90</v>
      </c>
      <c r="H603" s="39" t="s">
        <v>89</v>
      </c>
      <c r="I603" s="39"/>
      <c r="J603" s="39"/>
      <c r="K603" s="39"/>
      <c r="L603" s="39"/>
      <c r="M603" s="39"/>
      <c r="N603" s="128">
        <f t="shared" si="11"/>
        <v>3050668</v>
      </c>
      <c r="O603" s="4"/>
    </row>
    <row r="604" spans="3:15" ht="16.5" hidden="1">
      <c r="C604" s="38">
        <v>45890</v>
      </c>
      <c r="D604" s="130">
        <v>22000</v>
      </c>
      <c r="E604" s="130"/>
      <c r="F604" s="4" t="s">
        <v>465</v>
      </c>
      <c r="G604" s="39" t="s">
        <v>113</v>
      </c>
      <c r="H604" s="39"/>
      <c r="I604" s="39"/>
      <c r="J604" s="39"/>
      <c r="K604" s="39"/>
      <c r="L604" s="39"/>
      <c r="M604" s="39"/>
      <c r="N604" s="128">
        <f t="shared" si="11"/>
        <v>3028668</v>
      </c>
      <c r="O604" s="4"/>
    </row>
    <row r="605" spans="3:15" ht="16.5" hidden="1">
      <c r="C605" s="38">
        <v>45890</v>
      </c>
      <c r="D605" s="130">
        <v>3300</v>
      </c>
      <c r="E605" s="130"/>
      <c r="F605" s="4" t="s">
        <v>464</v>
      </c>
      <c r="G605" s="39" t="s">
        <v>113</v>
      </c>
      <c r="H605" s="39"/>
      <c r="I605" s="39"/>
      <c r="J605" s="39"/>
      <c r="K605" s="39"/>
      <c r="L605" s="39"/>
      <c r="M605" s="39"/>
      <c r="N605" s="128">
        <f t="shared" si="11"/>
        <v>3025368</v>
      </c>
      <c r="O605" s="4"/>
    </row>
    <row r="606" spans="3:15" ht="16.5" hidden="1">
      <c r="C606" s="38">
        <v>45890</v>
      </c>
      <c r="D606" s="130"/>
      <c r="E606" s="130">
        <v>403251</v>
      </c>
      <c r="F606" s="4" t="s">
        <v>91</v>
      </c>
      <c r="G606" s="39" t="s">
        <v>90</v>
      </c>
      <c r="H606" s="39" t="s">
        <v>89</v>
      </c>
      <c r="I606" s="39"/>
      <c r="J606" s="39"/>
      <c r="K606" s="39"/>
      <c r="L606" s="39"/>
      <c r="M606" s="39"/>
      <c r="N606" s="128">
        <f t="shared" si="11"/>
        <v>3428619</v>
      </c>
      <c r="O606" s="4"/>
    </row>
    <row r="607" spans="3:15" ht="16.5" hidden="1">
      <c r="C607" s="38">
        <v>45891</v>
      </c>
      <c r="D607" s="130">
        <v>55000</v>
      </c>
      <c r="E607" s="130"/>
      <c r="F607" s="4" t="s">
        <v>431</v>
      </c>
      <c r="G607" s="39" t="s">
        <v>97</v>
      </c>
      <c r="H607" s="39" t="s">
        <v>44</v>
      </c>
      <c r="I607" s="39"/>
      <c r="J607" s="39"/>
      <c r="K607" s="39"/>
      <c r="L607" s="39"/>
      <c r="M607" s="39"/>
      <c r="N607" s="128">
        <f t="shared" si="11"/>
        <v>3373619</v>
      </c>
      <c r="O607" s="4"/>
    </row>
    <row r="608" spans="3:15" ht="16.5" hidden="1">
      <c r="C608" s="38">
        <v>45891</v>
      </c>
      <c r="D608" s="130">
        <v>55000</v>
      </c>
      <c r="E608" s="130"/>
      <c r="F608" s="4" t="s">
        <v>463</v>
      </c>
      <c r="G608" s="39" t="s">
        <v>97</v>
      </c>
      <c r="H608" s="39" t="s">
        <v>66</v>
      </c>
      <c r="I608" s="39" t="s">
        <v>838</v>
      </c>
      <c r="J608" s="39"/>
      <c r="K608" s="39"/>
      <c r="L608" s="39"/>
      <c r="M608" s="39"/>
      <c r="N608" s="128">
        <f t="shared" si="11"/>
        <v>3318619</v>
      </c>
      <c r="O608" s="4"/>
    </row>
    <row r="609" spans="3:15" ht="16.5" hidden="1">
      <c r="C609" s="38">
        <v>45891</v>
      </c>
      <c r="D609" s="130"/>
      <c r="E609" s="130">
        <v>196181</v>
      </c>
      <c r="F609" s="4" t="s">
        <v>91</v>
      </c>
      <c r="G609" s="39" t="s">
        <v>90</v>
      </c>
      <c r="H609" s="39" t="s">
        <v>89</v>
      </c>
      <c r="I609" s="39"/>
      <c r="J609" s="39"/>
      <c r="K609" s="39"/>
      <c r="L609" s="39"/>
      <c r="M609" s="39"/>
      <c r="N609" s="128">
        <f t="shared" si="11"/>
        <v>3514800</v>
      </c>
      <c r="O609" s="4"/>
    </row>
    <row r="610" spans="3:15" ht="16.5" hidden="1">
      <c r="C610" s="38">
        <v>45893</v>
      </c>
      <c r="D610" s="130">
        <v>1000</v>
      </c>
      <c r="E610" s="130"/>
      <c r="F610" s="4" t="s">
        <v>462</v>
      </c>
      <c r="G610" s="39" t="s">
        <v>102</v>
      </c>
      <c r="H610" s="39"/>
      <c r="I610" s="39"/>
      <c r="J610" s="39"/>
      <c r="K610" s="39"/>
      <c r="L610" s="39"/>
      <c r="M610" s="39"/>
      <c r="N610" s="128">
        <f t="shared" si="11"/>
        <v>3513800</v>
      </c>
      <c r="O610" s="4"/>
    </row>
    <row r="611" spans="3:15" ht="16.5" hidden="1">
      <c r="C611" s="38">
        <v>45894</v>
      </c>
      <c r="D611" s="130"/>
      <c r="E611" s="130">
        <v>92710</v>
      </c>
      <c r="F611" s="4" t="s">
        <v>91</v>
      </c>
      <c r="G611" s="39" t="s">
        <v>90</v>
      </c>
      <c r="H611" s="39" t="s">
        <v>89</v>
      </c>
      <c r="I611" s="39"/>
      <c r="J611" s="39"/>
      <c r="K611" s="39"/>
      <c r="L611" s="39"/>
      <c r="M611" s="39"/>
      <c r="N611" s="128">
        <f t="shared" si="11"/>
        <v>3606510</v>
      </c>
      <c r="O611" s="4"/>
    </row>
    <row r="612" spans="3:15" ht="16.5" hidden="1">
      <c r="C612" s="38">
        <v>45894</v>
      </c>
      <c r="D612" s="130"/>
      <c r="E612" s="130">
        <v>41118</v>
      </c>
      <c r="F612" s="4" t="s">
        <v>91</v>
      </c>
      <c r="G612" s="39" t="s">
        <v>90</v>
      </c>
      <c r="H612" s="39" t="s">
        <v>89</v>
      </c>
      <c r="I612" s="39"/>
      <c r="J612" s="39"/>
      <c r="K612" s="39"/>
      <c r="L612" s="39"/>
      <c r="M612" s="39"/>
      <c r="N612" s="128">
        <f t="shared" si="11"/>
        <v>3647628</v>
      </c>
      <c r="O612" s="4"/>
    </row>
    <row r="613" spans="3:15" ht="16.5" hidden="1">
      <c r="C613" s="38">
        <v>45894</v>
      </c>
      <c r="D613" s="130"/>
      <c r="E613" s="130">
        <v>12306</v>
      </c>
      <c r="F613" s="4" t="s">
        <v>91</v>
      </c>
      <c r="G613" s="39" t="s">
        <v>90</v>
      </c>
      <c r="H613" s="39" t="s">
        <v>89</v>
      </c>
      <c r="I613" s="39"/>
      <c r="J613" s="39"/>
      <c r="K613" s="39"/>
      <c r="L613" s="39"/>
      <c r="M613" s="39"/>
      <c r="N613" s="128">
        <f t="shared" si="11"/>
        <v>3659934</v>
      </c>
      <c r="O613" s="4"/>
    </row>
    <row r="614" spans="3:15" ht="16.5" hidden="1">
      <c r="C614" s="38">
        <v>45895</v>
      </c>
      <c r="D614" s="130"/>
      <c r="E614" s="130">
        <v>257</v>
      </c>
      <c r="F614" s="4" t="s">
        <v>220</v>
      </c>
      <c r="G614" s="39" t="s">
        <v>90</v>
      </c>
      <c r="H614" s="39" t="s">
        <v>139</v>
      </c>
      <c r="I614" s="39"/>
      <c r="J614" s="39"/>
      <c r="K614" s="39"/>
      <c r="L614" s="39"/>
      <c r="M614" s="39"/>
      <c r="N614" s="128">
        <f t="shared" si="11"/>
        <v>3660191</v>
      </c>
      <c r="O614" s="4"/>
    </row>
    <row r="615" spans="3:15" ht="16.5" hidden="1">
      <c r="C615" s="38">
        <v>45895</v>
      </c>
      <c r="D615" s="130"/>
      <c r="E615" s="130">
        <v>16642</v>
      </c>
      <c r="F615" s="4" t="s">
        <v>220</v>
      </c>
      <c r="G615" s="39" t="s">
        <v>90</v>
      </c>
      <c r="H615" s="39" t="s">
        <v>139</v>
      </c>
      <c r="I615" s="39"/>
      <c r="J615" s="39"/>
      <c r="K615" s="39"/>
      <c r="L615" s="39"/>
      <c r="M615" s="39"/>
      <c r="N615" s="128">
        <f t="shared" ref="N615:N678" si="12">SUM(N614,-D615,E615)</f>
        <v>3676833</v>
      </c>
      <c r="O615" s="4"/>
    </row>
    <row r="616" spans="3:15" ht="16.5" hidden="1">
      <c r="C616" s="38">
        <v>45895</v>
      </c>
      <c r="D616" s="130"/>
      <c r="E616" s="130">
        <v>114766</v>
      </c>
      <c r="F616" s="4"/>
      <c r="G616" s="39" t="s">
        <v>90</v>
      </c>
      <c r="H616" s="39" t="s">
        <v>89</v>
      </c>
      <c r="I616" s="39"/>
      <c r="J616" s="39"/>
      <c r="K616" s="39"/>
      <c r="L616" s="39"/>
      <c r="M616" s="39"/>
      <c r="N616" s="128">
        <f t="shared" si="12"/>
        <v>3791599</v>
      </c>
      <c r="O616" s="4"/>
    </row>
    <row r="617" spans="3:15" ht="16.5" hidden="1">
      <c r="C617" s="38">
        <v>45896</v>
      </c>
      <c r="D617" s="130">
        <v>1064700</v>
      </c>
      <c r="E617" s="130"/>
      <c r="F617" s="4" t="s">
        <v>461</v>
      </c>
      <c r="G617" s="39" t="s">
        <v>97</v>
      </c>
      <c r="H617" s="39" t="s">
        <v>44</v>
      </c>
      <c r="I617" s="39"/>
      <c r="J617" s="39"/>
      <c r="K617" s="39"/>
      <c r="L617" s="39"/>
      <c r="M617" s="39"/>
      <c r="N617" s="128">
        <f t="shared" si="12"/>
        <v>2726899</v>
      </c>
      <c r="O617" s="4"/>
    </row>
    <row r="618" spans="3:15" ht="16.5" hidden="1">
      <c r="C618" s="38">
        <v>45896</v>
      </c>
      <c r="D618" s="130">
        <v>1146600</v>
      </c>
      <c r="E618" s="130"/>
      <c r="F618" s="4" t="s">
        <v>460</v>
      </c>
      <c r="G618" s="39" t="s">
        <v>97</v>
      </c>
      <c r="H618" s="39" t="s">
        <v>69</v>
      </c>
      <c r="I618" s="39"/>
      <c r="J618" s="39"/>
      <c r="K618" s="39"/>
      <c r="L618" s="39"/>
      <c r="M618" s="39"/>
      <c r="N618" s="128">
        <f t="shared" si="12"/>
        <v>1580299</v>
      </c>
      <c r="O618" s="4"/>
    </row>
    <row r="619" spans="3:15" ht="16.5" hidden="1">
      <c r="C619" s="38">
        <v>45896</v>
      </c>
      <c r="D619" s="130">
        <v>518700</v>
      </c>
      <c r="E619" s="130"/>
      <c r="F619" s="4" t="s">
        <v>459</v>
      </c>
      <c r="G619" s="39" t="s">
        <v>97</v>
      </c>
      <c r="H619" s="39" t="s">
        <v>65</v>
      </c>
      <c r="I619" s="39"/>
      <c r="J619" s="39"/>
      <c r="K619" s="39"/>
      <c r="L619" s="39"/>
      <c r="M619" s="39"/>
      <c r="N619" s="128">
        <f t="shared" si="12"/>
        <v>1061599</v>
      </c>
      <c r="O619" s="4"/>
    </row>
    <row r="620" spans="3:15" ht="16.5" hidden="1">
      <c r="C620" s="38">
        <v>45896</v>
      </c>
      <c r="D620" s="130">
        <v>13700</v>
      </c>
      <c r="E620" s="130"/>
      <c r="F620" s="4" t="s">
        <v>458</v>
      </c>
      <c r="G620" s="39" t="s">
        <v>102</v>
      </c>
      <c r="H620" s="39"/>
      <c r="I620" s="39"/>
      <c r="J620" s="39"/>
      <c r="K620" s="39"/>
      <c r="L620" s="39"/>
      <c r="M620" s="39"/>
      <c r="N620" s="128">
        <f t="shared" si="12"/>
        <v>1047899</v>
      </c>
      <c r="O620" s="4"/>
    </row>
    <row r="621" spans="3:15" ht="16.5" hidden="1">
      <c r="C621" s="38">
        <v>45896</v>
      </c>
      <c r="D621" s="130"/>
      <c r="E621" s="130">
        <v>344338</v>
      </c>
      <c r="F621" s="4" t="s">
        <v>91</v>
      </c>
      <c r="G621" s="39" t="s">
        <v>90</v>
      </c>
      <c r="H621" s="39" t="s">
        <v>89</v>
      </c>
      <c r="I621" s="39"/>
      <c r="J621" s="39"/>
      <c r="K621" s="39"/>
      <c r="L621" s="39"/>
      <c r="M621" s="39"/>
      <c r="N621" s="128">
        <f t="shared" si="12"/>
        <v>1392237</v>
      </c>
      <c r="O621" s="4"/>
    </row>
    <row r="622" spans="3:15" ht="16.5" hidden="1">
      <c r="C622" s="38">
        <v>45896</v>
      </c>
      <c r="D622" s="130">
        <v>122570</v>
      </c>
      <c r="E622" s="130"/>
      <c r="F622" s="4" t="s">
        <v>425</v>
      </c>
      <c r="G622" s="39" t="s">
        <v>113</v>
      </c>
      <c r="H622" s="39"/>
      <c r="I622" s="39"/>
      <c r="J622" s="39"/>
      <c r="K622" s="39"/>
      <c r="L622" s="39"/>
      <c r="M622" s="39"/>
      <c r="N622" s="128">
        <f t="shared" si="12"/>
        <v>1269667</v>
      </c>
      <c r="O622" s="4"/>
    </row>
    <row r="623" spans="3:15" ht="16.5" hidden="1">
      <c r="C623" s="38">
        <v>45896</v>
      </c>
      <c r="D623" s="130">
        <v>279000</v>
      </c>
      <c r="E623" s="130"/>
      <c r="F623" s="4" t="s">
        <v>339</v>
      </c>
      <c r="G623" s="39" t="s">
        <v>97</v>
      </c>
      <c r="H623" s="39" t="s">
        <v>44</v>
      </c>
      <c r="I623" s="39"/>
      <c r="J623" s="39"/>
      <c r="K623" s="39"/>
      <c r="L623" s="39"/>
      <c r="M623" s="39"/>
      <c r="N623" s="128">
        <f t="shared" si="12"/>
        <v>990667</v>
      </c>
      <c r="O623" s="4"/>
    </row>
    <row r="624" spans="3:15" ht="16.5" hidden="1">
      <c r="C624" s="38">
        <v>45896</v>
      </c>
      <c r="D624" s="130">
        <v>300400</v>
      </c>
      <c r="E624" s="130"/>
      <c r="F624" s="4" t="s">
        <v>457</v>
      </c>
      <c r="G624" s="39" t="s">
        <v>97</v>
      </c>
      <c r="H624" s="39" t="s">
        <v>69</v>
      </c>
      <c r="I624" s="39"/>
      <c r="J624" s="39"/>
      <c r="K624" s="39"/>
      <c r="L624" s="39"/>
      <c r="M624" s="39"/>
      <c r="N624" s="128">
        <f t="shared" si="12"/>
        <v>690267</v>
      </c>
      <c r="O624" s="4"/>
    </row>
    <row r="625" spans="3:15" ht="16.5" hidden="1">
      <c r="C625" s="38">
        <v>45896</v>
      </c>
      <c r="D625" s="130">
        <v>135840</v>
      </c>
      <c r="E625" s="130"/>
      <c r="F625" s="4" t="s">
        <v>456</v>
      </c>
      <c r="G625" s="39" t="s">
        <v>97</v>
      </c>
      <c r="H625" s="39" t="s">
        <v>65</v>
      </c>
      <c r="I625" s="39"/>
      <c r="J625" s="39"/>
      <c r="K625" s="39"/>
      <c r="L625" s="39"/>
      <c r="M625" s="39"/>
      <c r="N625" s="128">
        <f t="shared" si="12"/>
        <v>554427</v>
      </c>
      <c r="O625" s="4"/>
    </row>
    <row r="626" spans="3:15" ht="16.5" hidden="1">
      <c r="C626" s="38">
        <v>45897</v>
      </c>
      <c r="D626" s="130">
        <v>7800</v>
      </c>
      <c r="E626" s="130"/>
      <c r="F626" s="4" t="s">
        <v>455</v>
      </c>
      <c r="G626" s="39" t="s">
        <v>97</v>
      </c>
      <c r="H626" s="39" t="s">
        <v>44</v>
      </c>
      <c r="I626" s="39"/>
      <c r="J626" s="39"/>
      <c r="K626" s="39"/>
      <c r="L626" s="39"/>
      <c r="M626" s="39"/>
      <c r="N626" s="128">
        <f t="shared" si="12"/>
        <v>546627</v>
      </c>
      <c r="O626" s="4"/>
    </row>
    <row r="627" spans="3:15" ht="16.5" hidden="1">
      <c r="C627" s="38">
        <v>45897</v>
      </c>
      <c r="D627" s="130">
        <v>8400</v>
      </c>
      <c r="E627" s="130"/>
      <c r="F627" s="4" t="s">
        <v>454</v>
      </c>
      <c r="G627" s="39" t="s">
        <v>97</v>
      </c>
      <c r="H627" s="39" t="s">
        <v>69</v>
      </c>
      <c r="I627" s="39"/>
      <c r="J627" s="39"/>
      <c r="K627" s="39"/>
      <c r="L627" s="39"/>
      <c r="M627" s="39"/>
      <c r="N627" s="128">
        <f t="shared" si="12"/>
        <v>538227</v>
      </c>
      <c r="O627" s="4"/>
    </row>
    <row r="628" spans="3:15" ht="16.5" hidden="1">
      <c r="C628" s="38">
        <v>45897</v>
      </c>
      <c r="D628" s="130">
        <v>3800</v>
      </c>
      <c r="E628" s="130"/>
      <c r="F628" s="4" t="s">
        <v>453</v>
      </c>
      <c r="G628" s="39" t="s">
        <v>97</v>
      </c>
      <c r="H628" s="39" t="s">
        <v>65</v>
      </c>
      <c r="I628" s="39"/>
      <c r="J628" s="39"/>
      <c r="K628" s="39"/>
      <c r="L628" s="39"/>
      <c r="M628" s="39"/>
      <c r="N628" s="128">
        <f t="shared" si="12"/>
        <v>534427</v>
      </c>
      <c r="O628" s="4"/>
    </row>
    <row r="629" spans="3:15" ht="16.5" hidden="1">
      <c r="C629" s="38">
        <v>45897</v>
      </c>
      <c r="D629" s="130"/>
      <c r="E629" s="130">
        <v>392733</v>
      </c>
      <c r="F629" s="4" t="s">
        <v>91</v>
      </c>
      <c r="G629" s="39" t="s">
        <v>90</v>
      </c>
      <c r="H629" s="39" t="s">
        <v>89</v>
      </c>
      <c r="I629" s="39"/>
      <c r="J629" s="39"/>
      <c r="K629" s="39"/>
      <c r="L629" s="39"/>
      <c r="M629" s="39"/>
      <c r="N629" s="128">
        <f t="shared" si="12"/>
        <v>927160</v>
      </c>
      <c r="O629" s="4"/>
    </row>
    <row r="630" spans="3:15" ht="16.5" hidden="1">
      <c r="C630" s="38">
        <v>45897</v>
      </c>
      <c r="D630" s="130">
        <v>9600</v>
      </c>
      <c r="E630" s="130"/>
      <c r="F630" s="4" t="s">
        <v>452</v>
      </c>
      <c r="G630" s="39" t="s">
        <v>97</v>
      </c>
      <c r="H630" s="39" t="s">
        <v>63</v>
      </c>
      <c r="I630" s="39"/>
      <c r="J630" s="39"/>
      <c r="K630" s="39"/>
      <c r="L630" s="39"/>
      <c r="M630" s="39"/>
      <c r="N630" s="128">
        <f t="shared" si="12"/>
        <v>917560</v>
      </c>
      <c r="O630" s="4"/>
    </row>
    <row r="631" spans="3:15" ht="16.5" hidden="1">
      <c r="C631" s="38">
        <v>45897</v>
      </c>
      <c r="D631" s="130">
        <v>25800</v>
      </c>
      <c r="E631" s="130"/>
      <c r="F631" s="4" t="s">
        <v>451</v>
      </c>
      <c r="G631" s="39" t="s">
        <v>102</v>
      </c>
      <c r="H631" s="39"/>
      <c r="I631" s="39"/>
      <c r="J631" s="39"/>
      <c r="K631" s="39"/>
      <c r="L631" s="39"/>
      <c r="M631" s="39"/>
      <c r="N631" s="128">
        <f t="shared" si="12"/>
        <v>891760</v>
      </c>
      <c r="O631" s="4"/>
    </row>
    <row r="632" spans="3:15" ht="16.5" hidden="1">
      <c r="C632" s="38">
        <v>45898</v>
      </c>
      <c r="D632" s="130"/>
      <c r="E632" s="130">
        <v>5664390</v>
      </c>
      <c r="F632" s="4" t="s">
        <v>450</v>
      </c>
      <c r="G632" s="39" t="s">
        <v>90</v>
      </c>
      <c r="H632" s="39" t="s">
        <v>89</v>
      </c>
      <c r="I632" s="39"/>
      <c r="J632" s="39"/>
      <c r="K632" s="39"/>
      <c r="L632" s="39"/>
      <c r="M632" s="39"/>
      <c r="N632" s="128">
        <f t="shared" si="12"/>
        <v>6556150</v>
      </c>
      <c r="O632" s="4"/>
    </row>
    <row r="633" spans="3:15" ht="16.5" hidden="1">
      <c r="C633" s="38">
        <v>45898</v>
      </c>
      <c r="D633" s="130"/>
      <c r="E633" s="130">
        <v>222544</v>
      </c>
      <c r="F633" s="4" t="s">
        <v>91</v>
      </c>
      <c r="G633" s="39" t="s">
        <v>90</v>
      </c>
      <c r="H633" s="39" t="s">
        <v>89</v>
      </c>
      <c r="I633" s="39"/>
      <c r="J633" s="39"/>
      <c r="K633" s="39"/>
      <c r="L633" s="39"/>
      <c r="M633" s="39"/>
      <c r="N633" s="128">
        <f t="shared" si="12"/>
        <v>6778694</v>
      </c>
      <c r="O633" s="4"/>
    </row>
    <row r="634" spans="3:15" ht="16.5" hidden="1">
      <c r="C634" s="38">
        <v>45901</v>
      </c>
      <c r="D634" s="130"/>
      <c r="E634" s="130">
        <v>63780</v>
      </c>
      <c r="F634" s="4" t="s">
        <v>91</v>
      </c>
      <c r="G634" s="39" t="s">
        <v>90</v>
      </c>
      <c r="H634" s="39" t="s">
        <v>89</v>
      </c>
      <c r="I634" s="39"/>
      <c r="J634" s="39"/>
      <c r="K634" s="39"/>
      <c r="L634" s="39"/>
      <c r="M634" s="39"/>
      <c r="N634" s="128">
        <f t="shared" si="12"/>
        <v>6842474</v>
      </c>
      <c r="O634" s="4"/>
    </row>
    <row r="635" spans="3:15" ht="16.5" hidden="1">
      <c r="C635" s="38">
        <v>45901</v>
      </c>
      <c r="D635" s="130"/>
      <c r="E635" s="130">
        <v>54898</v>
      </c>
      <c r="F635" s="4" t="s">
        <v>91</v>
      </c>
      <c r="G635" s="39" t="s">
        <v>90</v>
      </c>
      <c r="H635" s="39" t="s">
        <v>89</v>
      </c>
      <c r="I635" s="39"/>
      <c r="J635" s="39"/>
      <c r="K635" s="39"/>
      <c r="L635" s="39"/>
      <c r="M635" s="39"/>
      <c r="N635" s="128">
        <f t="shared" si="12"/>
        <v>6897372</v>
      </c>
      <c r="O635" s="4"/>
    </row>
    <row r="636" spans="3:15" ht="16.5" hidden="1">
      <c r="C636" s="38">
        <v>45901</v>
      </c>
      <c r="D636" s="130"/>
      <c r="E636" s="130">
        <v>729215</v>
      </c>
      <c r="F636" s="4" t="s">
        <v>91</v>
      </c>
      <c r="G636" s="39" t="s">
        <v>90</v>
      </c>
      <c r="H636" s="39" t="s">
        <v>89</v>
      </c>
      <c r="I636" s="39"/>
      <c r="J636" s="39"/>
      <c r="K636" s="39"/>
      <c r="L636" s="39"/>
      <c r="M636" s="39"/>
      <c r="N636" s="128">
        <f t="shared" si="12"/>
        <v>7626587</v>
      </c>
      <c r="O636" s="4"/>
    </row>
    <row r="637" spans="3:15" ht="16.5" hidden="1">
      <c r="C637" s="38">
        <v>45901</v>
      </c>
      <c r="D637" s="130"/>
      <c r="E637" s="130">
        <v>134197</v>
      </c>
      <c r="F637" s="4" t="s">
        <v>91</v>
      </c>
      <c r="G637" s="39" t="s">
        <v>90</v>
      </c>
      <c r="H637" s="39" t="s">
        <v>89</v>
      </c>
      <c r="I637" s="39"/>
      <c r="J637" s="39"/>
      <c r="K637" s="39"/>
      <c r="L637" s="39"/>
      <c r="M637" s="39"/>
      <c r="N637" s="128">
        <f t="shared" si="12"/>
        <v>7760784</v>
      </c>
      <c r="O637" s="4"/>
    </row>
    <row r="638" spans="3:15" ht="16.5" hidden="1">
      <c r="C638" s="38">
        <v>45901</v>
      </c>
      <c r="D638" s="130">
        <v>68750</v>
      </c>
      <c r="E638" s="130"/>
      <c r="F638" s="4" t="s">
        <v>431</v>
      </c>
      <c r="G638" s="39" t="s">
        <v>97</v>
      </c>
      <c r="H638" s="39" t="s">
        <v>44</v>
      </c>
      <c r="I638" s="39"/>
      <c r="J638" s="39"/>
      <c r="K638" s="39"/>
      <c r="L638" s="39"/>
      <c r="M638" s="39"/>
      <c r="N638" s="128">
        <f t="shared" si="12"/>
        <v>7692034</v>
      </c>
      <c r="O638" s="4"/>
    </row>
    <row r="639" spans="3:15" ht="16.5" hidden="1">
      <c r="C639" s="38">
        <v>45901</v>
      </c>
      <c r="D639" s="130">
        <v>68750</v>
      </c>
      <c r="E639" s="130"/>
      <c r="F639" s="4" t="s">
        <v>428</v>
      </c>
      <c r="G639" s="39" t="s">
        <v>97</v>
      </c>
      <c r="H639" s="39" t="s">
        <v>86</v>
      </c>
      <c r="I639" s="39"/>
      <c r="J639" s="39"/>
      <c r="K639" s="39"/>
      <c r="L639" s="39"/>
      <c r="M639" s="39"/>
      <c r="N639" s="128">
        <f t="shared" si="12"/>
        <v>7623284</v>
      </c>
      <c r="O639" s="4"/>
    </row>
    <row r="640" spans="3:15" ht="16.5" hidden="1">
      <c r="C640" s="38">
        <v>45901</v>
      </c>
      <c r="D640" s="130">
        <v>68750</v>
      </c>
      <c r="E640" s="130"/>
      <c r="F640" s="4" t="s">
        <v>449</v>
      </c>
      <c r="G640" s="39" t="s">
        <v>97</v>
      </c>
      <c r="H640" s="39" t="s">
        <v>87</v>
      </c>
      <c r="I640" s="39"/>
      <c r="J640" s="39"/>
      <c r="K640" s="39"/>
      <c r="L640" s="39"/>
      <c r="M640" s="39"/>
      <c r="N640" s="128">
        <f t="shared" si="12"/>
        <v>7554534</v>
      </c>
      <c r="O640" s="4"/>
    </row>
    <row r="641" spans="3:15" ht="16.5" hidden="1">
      <c r="C641" s="38">
        <v>45901</v>
      </c>
      <c r="D641" s="130">
        <v>68750</v>
      </c>
      <c r="E641" s="130"/>
      <c r="F641" s="4" t="s">
        <v>448</v>
      </c>
      <c r="G641" s="39" t="s">
        <v>97</v>
      </c>
      <c r="H641" s="39" t="s">
        <v>85</v>
      </c>
      <c r="I641" s="39"/>
      <c r="J641" s="39"/>
      <c r="K641" s="39"/>
      <c r="L641" s="39"/>
      <c r="M641" s="39"/>
      <c r="N641" s="128">
        <f t="shared" si="12"/>
        <v>7485784</v>
      </c>
      <c r="O641" s="4"/>
    </row>
    <row r="642" spans="3:15" ht="16.5" hidden="1">
      <c r="C642" s="38">
        <v>45902</v>
      </c>
      <c r="D642" s="130"/>
      <c r="E642" s="130">
        <v>58730</v>
      </c>
      <c r="F642" s="4" t="s">
        <v>91</v>
      </c>
      <c r="G642" s="39" t="s">
        <v>90</v>
      </c>
      <c r="H642" s="39" t="s">
        <v>89</v>
      </c>
      <c r="I642" s="39"/>
      <c r="J642" s="39"/>
      <c r="K642" s="39"/>
      <c r="L642" s="39"/>
      <c r="M642" s="39"/>
      <c r="N642" s="128">
        <f t="shared" si="12"/>
        <v>7544514</v>
      </c>
      <c r="O642" s="4"/>
    </row>
    <row r="643" spans="3:15" ht="16.5" hidden="1">
      <c r="C643" s="38">
        <v>45902</v>
      </c>
      <c r="D643" s="130">
        <v>417900</v>
      </c>
      <c r="E643" s="130"/>
      <c r="F643" s="4" t="s">
        <v>447</v>
      </c>
      <c r="G643" s="39" t="s">
        <v>102</v>
      </c>
      <c r="H643" s="39"/>
      <c r="I643" s="39"/>
      <c r="J643" s="39"/>
      <c r="K643" s="39"/>
      <c r="L643" s="39"/>
      <c r="M643" s="39"/>
      <c r="N643" s="128">
        <f t="shared" si="12"/>
        <v>7126614</v>
      </c>
      <c r="O643" s="4"/>
    </row>
    <row r="644" spans="3:15" ht="16.5" hidden="1">
      <c r="C644" s="38">
        <v>45902</v>
      </c>
      <c r="D644" s="130"/>
      <c r="E644" s="130">
        <v>335366</v>
      </c>
      <c r="F644" s="4" t="s">
        <v>91</v>
      </c>
      <c r="G644" s="39" t="s">
        <v>90</v>
      </c>
      <c r="H644" s="39" t="s">
        <v>89</v>
      </c>
      <c r="I644" s="39"/>
      <c r="J644" s="39"/>
      <c r="K644" s="39"/>
      <c r="L644" s="39"/>
      <c r="M644" s="39"/>
      <c r="N644" s="128">
        <f t="shared" si="12"/>
        <v>7461980</v>
      </c>
      <c r="O644" s="4"/>
    </row>
    <row r="645" spans="3:15" ht="16.5" hidden="1">
      <c r="C645" s="38">
        <v>45902</v>
      </c>
      <c r="D645" s="130">
        <v>19000</v>
      </c>
      <c r="E645" s="130"/>
      <c r="F645" s="4" t="s">
        <v>446</v>
      </c>
      <c r="G645" s="39" t="s">
        <v>97</v>
      </c>
      <c r="H645" s="39" t="s">
        <v>44</v>
      </c>
      <c r="I645" s="39"/>
      <c r="J645" s="39"/>
      <c r="K645" s="39"/>
      <c r="L645" s="39"/>
      <c r="M645" s="39"/>
      <c r="N645" s="128">
        <f t="shared" si="12"/>
        <v>7442980</v>
      </c>
      <c r="O645" s="4"/>
    </row>
    <row r="646" spans="3:15" ht="16.5" hidden="1">
      <c r="C646" s="38">
        <v>45903</v>
      </c>
      <c r="D646" s="130"/>
      <c r="E646" s="130">
        <v>154733</v>
      </c>
      <c r="F646" s="4" t="s">
        <v>91</v>
      </c>
      <c r="G646" s="39" t="s">
        <v>90</v>
      </c>
      <c r="H646" s="39" t="s">
        <v>89</v>
      </c>
      <c r="I646" s="39"/>
      <c r="J646" s="39"/>
      <c r="K646" s="39"/>
      <c r="L646" s="39"/>
      <c r="M646" s="39"/>
      <c r="N646" s="128">
        <f t="shared" si="12"/>
        <v>7597713</v>
      </c>
      <c r="O646" s="4"/>
    </row>
    <row r="647" spans="3:15" ht="16.5" hidden="1">
      <c r="C647" s="38">
        <v>45903</v>
      </c>
      <c r="D647" s="130"/>
      <c r="E647" s="130">
        <v>266559</v>
      </c>
      <c r="F647" s="4" t="s">
        <v>91</v>
      </c>
      <c r="G647" s="39" t="s">
        <v>90</v>
      </c>
      <c r="H647" s="39" t="s">
        <v>89</v>
      </c>
      <c r="I647" s="39"/>
      <c r="J647" s="39"/>
      <c r="K647" s="39"/>
      <c r="L647" s="39"/>
      <c r="M647" s="39"/>
      <c r="N647" s="128">
        <f t="shared" si="12"/>
        <v>7864272</v>
      </c>
      <c r="O647" s="4"/>
    </row>
    <row r="648" spans="3:15" ht="16.5" hidden="1">
      <c r="C648" s="38">
        <v>45904</v>
      </c>
      <c r="D648" s="130"/>
      <c r="E648" s="130">
        <v>175140</v>
      </c>
      <c r="F648" s="4" t="s">
        <v>91</v>
      </c>
      <c r="G648" s="39" t="s">
        <v>90</v>
      </c>
      <c r="H648" s="39" t="s">
        <v>89</v>
      </c>
      <c r="I648" s="39"/>
      <c r="J648" s="39"/>
      <c r="K648" s="39"/>
      <c r="L648" s="39"/>
      <c r="M648" s="39"/>
      <c r="N648" s="128">
        <f t="shared" si="12"/>
        <v>8039412</v>
      </c>
      <c r="O648" s="4"/>
    </row>
    <row r="649" spans="3:15" ht="16.5" hidden="1">
      <c r="C649" s="38">
        <v>45905</v>
      </c>
      <c r="D649" s="130">
        <v>385000</v>
      </c>
      <c r="E649" s="130"/>
      <c r="F649" s="4" t="s">
        <v>445</v>
      </c>
      <c r="G649" s="39" t="s">
        <v>113</v>
      </c>
      <c r="H649" s="39"/>
      <c r="I649" s="39"/>
      <c r="J649" s="39"/>
      <c r="K649" s="39"/>
      <c r="L649" s="39"/>
      <c r="M649" s="39"/>
      <c r="N649" s="128">
        <f t="shared" si="12"/>
        <v>7654412</v>
      </c>
      <c r="O649" s="4"/>
    </row>
    <row r="650" spans="3:15" ht="16.5" hidden="1">
      <c r="C650" s="38">
        <v>45905</v>
      </c>
      <c r="D650" s="130"/>
      <c r="E650" s="130">
        <v>273956</v>
      </c>
      <c r="F650" s="4" t="s">
        <v>91</v>
      </c>
      <c r="G650" s="39" t="s">
        <v>90</v>
      </c>
      <c r="H650" s="39" t="s">
        <v>89</v>
      </c>
      <c r="I650" s="39"/>
      <c r="J650" s="39"/>
      <c r="K650" s="39"/>
      <c r="L650" s="39"/>
      <c r="M650" s="39"/>
      <c r="N650" s="128">
        <f t="shared" si="12"/>
        <v>7928368</v>
      </c>
      <c r="O650" s="4"/>
    </row>
    <row r="651" spans="3:15" ht="16.5" hidden="1">
      <c r="C651" s="38">
        <v>45905</v>
      </c>
      <c r="D651" s="130"/>
      <c r="E651" s="130">
        <v>38429</v>
      </c>
      <c r="F651" s="4" t="s">
        <v>91</v>
      </c>
      <c r="G651" s="39" t="s">
        <v>90</v>
      </c>
      <c r="H651" s="39" t="s">
        <v>89</v>
      </c>
      <c r="I651" s="39"/>
      <c r="J651" s="39"/>
      <c r="K651" s="39"/>
      <c r="L651" s="39"/>
      <c r="M651" s="39"/>
      <c r="N651" s="128">
        <f t="shared" si="12"/>
        <v>7966797</v>
      </c>
      <c r="O651" s="4"/>
    </row>
    <row r="652" spans="3:15" ht="16.5" hidden="1">
      <c r="C652" s="38">
        <v>45907</v>
      </c>
      <c r="D652" s="130"/>
      <c r="E652" s="130">
        <v>1</v>
      </c>
      <c r="F652" s="4" t="s">
        <v>444</v>
      </c>
      <c r="G652" s="39" t="s">
        <v>90</v>
      </c>
      <c r="H652" s="39" t="s">
        <v>161</v>
      </c>
      <c r="I652" s="39"/>
      <c r="J652" s="39"/>
      <c r="K652" s="39"/>
      <c r="L652" s="39"/>
      <c r="M652" s="39"/>
      <c r="N652" s="128">
        <f t="shared" si="12"/>
        <v>7966798</v>
      </c>
      <c r="O652" s="4"/>
    </row>
    <row r="653" spans="3:15" ht="16.5" hidden="1">
      <c r="C653" s="38">
        <v>45908</v>
      </c>
      <c r="D653" s="130"/>
      <c r="E653" s="130">
        <v>307219</v>
      </c>
      <c r="F653" s="4"/>
      <c r="G653" s="39" t="s">
        <v>90</v>
      </c>
      <c r="H653" s="39" t="s">
        <v>89</v>
      </c>
      <c r="I653" s="39"/>
      <c r="J653" s="39"/>
      <c r="K653" s="39"/>
      <c r="L653" s="39"/>
      <c r="M653" s="39"/>
      <c r="N653" s="128">
        <f t="shared" si="12"/>
        <v>8274017</v>
      </c>
      <c r="O653" s="4"/>
    </row>
    <row r="654" spans="3:15" ht="16.5" hidden="1">
      <c r="C654" s="38">
        <v>45909</v>
      </c>
      <c r="D654" s="130"/>
      <c r="E654" s="130">
        <v>100014</v>
      </c>
      <c r="F654" s="4"/>
      <c r="G654" s="39" t="s">
        <v>90</v>
      </c>
      <c r="H654" s="39" t="s">
        <v>89</v>
      </c>
      <c r="I654" s="39"/>
      <c r="J654" s="39"/>
      <c r="K654" s="39"/>
      <c r="L654" s="39"/>
      <c r="M654" s="39"/>
      <c r="N654" s="128">
        <f t="shared" si="12"/>
        <v>8374031</v>
      </c>
      <c r="O654" s="4"/>
    </row>
    <row r="655" spans="3:15" ht="16.5" hidden="1">
      <c r="C655" s="38">
        <v>45910</v>
      </c>
      <c r="D655" s="130"/>
      <c r="E655" s="130">
        <v>80008</v>
      </c>
      <c r="F655" s="4"/>
      <c r="G655" s="39" t="s">
        <v>90</v>
      </c>
      <c r="H655" s="39" t="s">
        <v>89</v>
      </c>
      <c r="I655" s="39"/>
      <c r="J655" s="39"/>
      <c r="K655" s="39"/>
      <c r="L655" s="39"/>
      <c r="M655" s="39"/>
      <c r="N655" s="128">
        <f t="shared" si="12"/>
        <v>8454039</v>
      </c>
      <c r="O655" s="4"/>
    </row>
    <row r="656" spans="3:15" ht="16.5" hidden="1">
      <c r="C656" s="38">
        <v>45910</v>
      </c>
      <c r="D656" s="130">
        <v>2600</v>
      </c>
      <c r="E656" s="130"/>
      <c r="F656" s="4" t="s">
        <v>325</v>
      </c>
      <c r="G656" s="39" t="s">
        <v>102</v>
      </c>
      <c r="H656" s="39"/>
      <c r="I656" s="39"/>
      <c r="J656" s="39"/>
      <c r="K656" s="39"/>
      <c r="L656" s="39"/>
      <c r="M656" s="39"/>
      <c r="N656" s="128">
        <f t="shared" si="12"/>
        <v>8451439</v>
      </c>
      <c r="O656" s="4"/>
    </row>
    <row r="657" spans="3:15" ht="16.5" hidden="1">
      <c r="C657" s="38">
        <v>45911</v>
      </c>
      <c r="D657" s="130"/>
      <c r="E657" s="130">
        <v>216176</v>
      </c>
      <c r="F657" s="4" t="s">
        <v>91</v>
      </c>
      <c r="G657" s="39" t="s">
        <v>90</v>
      </c>
      <c r="H657" s="39" t="s">
        <v>89</v>
      </c>
      <c r="I657" s="39"/>
      <c r="J657" s="39"/>
      <c r="K657" s="39"/>
      <c r="L657" s="39"/>
      <c r="M657" s="39"/>
      <c r="N657" s="128">
        <f t="shared" si="12"/>
        <v>8667615</v>
      </c>
      <c r="O657" s="4"/>
    </row>
    <row r="658" spans="3:15" ht="16.5" hidden="1">
      <c r="C658" s="38">
        <v>45911</v>
      </c>
      <c r="D658" s="130">
        <v>20000</v>
      </c>
      <c r="E658" s="130"/>
      <c r="F658" s="4" t="s">
        <v>839</v>
      </c>
      <c r="G658" s="39" t="s">
        <v>97</v>
      </c>
      <c r="H658" s="39" t="s">
        <v>67</v>
      </c>
      <c r="I658" s="39"/>
      <c r="J658" s="39"/>
      <c r="K658" s="39"/>
      <c r="L658" s="39"/>
      <c r="M658" s="39"/>
      <c r="N658" s="128">
        <f t="shared" si="12"/>
        <v>8647615</v>
      </c>
      <c r="O658" s="4"/>
    </row>
    <row r="659" spans="3:15" ht="16.5" hidden="1">
      <c r="C659" s="38">
        <v>45911</v>
      </c>
      <c r="D659" s="130">
        <v>20000</v>
      </c>
      <c r="E659" s="130"/>
      <c r="F659" s="4" t="s">
        <v>443</v>
      </c>
      <c r="G659" s="39" t="s">
        <v>102</v>
      </c>
      <c r="H659" s="39"/>
      <c r="I659" s="39"/>
      <c r="J659" s="39"/>
      <c r="K659" s="39"/>
      <c r="L659" s="39"/>
      <c r="M659" s="39"/>
      <c r="N659" s="128">
        <f t="shared" si="12"/>
        <v>8627615</v>
      </c>
      <c r="O659" s="4"/>
    </row>
    <row r="660" spans="3:15" ht="16.5" hidden="1">
      <c r="C660" s="38">
        <v>45912</v>
      </c>
      <c r="D660" s="130"/>
      <c r="E660" s="130">
        <v>230958</v>
      </c>
      <c r="F660" s="4" t="s">
        <v>91</v>
      </c>
      <c r="G660" s="39" t="s">
        <v>90</v>
      </c>
      <c r="H660" s="39" t="s">
        <v>89</v>
      </c>
      <c r="I660" s="39"/>
      <c r="J660" s="39"/>
      <c r="K660" s="39"/>
      <c r="L660" s="39"/>
      <c r="M660" s="39"/>
      <c r="N660" s="128">
        <f t="shared" si="12"/>
        <v>8858573</v>
      </c>
      <c r="O660" s="4"/>
    </row>
    <row r="661" spans="3:15" ht="16.5" hidden="1">
      <c r="C661" s="38">
        <v>45912</v>
      </c>
      <c r="D661" s="130"/>
      <c r="E661" s="130">
        <v>76611</v>
      </c>
      <c r="F661" s="4" t="s">
        <v>91</v>
      </c>
      <c r="G661" s="39" t="s">
        <v>90</v>
      </c>
      <c r="H661" s="39" t="s">
        <v>89</v>
      </c>
      <c r="I661" s="39"/>
      <c r="J661" s="39"/>
      <c r="K661" s="39"/>
      <c r="L661" s="39"/>
      <c r="M661" s="39"/>
      <c r="N661" s="128">
        <f t="shared" si="12"/>
        <v>8935184</v>
      </c>
      <c r="O661" s="4"/>
    </row>
    <row r="662" spans="3:15" ht="16.5" hidden="1">
      <c r="C662" s="38">
        <v>45912</v>
      </c>
      <c r="D662" s="130">
        <v>17500</v>
      </c>
      <c r="E662" s="130"/>
      <c r="F662" s="4" t="s">
        <v>325</v>
      </c>
      <c r="G662" s="39" t="s">
        <v>102</v>
      </c>
      <c r="H662" s="39"/>
      <c r="I662" s="39"/>
      <c r="J662" s="39"/>
      <c r="K662" s="39"/>
      <c r="L662" s="39"/>
      <c r="M662" s="39"/>
      <c r="N662" s="128">
        <f t="shared" si="12"/>
        <v>8917684</v>
      </c>
      <c r="O662" s="4"/>
    </row>
    <row r="663" spans="3:15" ht="16.5" hidden="1">
      <c r="C663" s="38">
        <v>45913</v>
      </c>
      <c r="D663" s="130">
        <v>20000</v>
      </c>
      <c r="E663" s="130"/>
      <c r="F663" s="4" t="s">
        <v>442</v>
      </c>
      <c r="G663" s="39" t="s">
        <v>97</v>
      </c>
      <c r="H663" s="39" t="s">
        <v>441</v>
      </c>
      <c r="I663" s="39"/>
      <c r="J663" s="39"/>
      <c r="K663" s="39"/>
      <c r="L663" s="39"/>
      <c r="M663" s="39"/>
      <c r="N663" s="128">
        <f t="shared" si="12"/>
        <v>8897684</v>
      </c>
      <c r="O663" s="4"/>
    </row>
    <row r="664" spans="3:15" ht="16.5" hidden="1">
      <c r="C664" s="38">
        <v>45915</v>
      </c>
      <c r="D664" s="130"/>
      <c r="E664" s="130">
        <v>450152</v>
      </c>
      <c r="F664" s="4" t="s">
        <v>91</v>
      </c>
      <c r="G664" s="39" t="s">
        <v>90</v>
      </c>
      <c r="H664" s="39" t="s">
        <v>89</v>
      </c>
      <c r="I664" s="39"/>
      <c r="J664" s="39"/>
      <c r="K664" s="39"/>
      <c r="L664" s="39"/>
      <c r="M664" s="39"/>
      <c r="N664" s="128">
        <f t="shared" si="12"/>
        <v>9347836</v>
      </c>
      <c r="O664" s="4"/>
    </row>
    <row r="665" spans="3:15" ht="16.5" hidden="1">
      <c r="C665" s="38">
        <v>45916</v>
      </c>
      <c r="D665" s="130">
        <v>75000</v>
      </c>
      <c r="E665" s="130"/>
      <c r="F665" s="4" t="s">
        <v>439</v>
      </c>
      <c r="G665" s="39" t="s">
        <v>97</v>
      </c>
      <c r="H665" s="39" t="s">
        <v>440</v>
      </c>
      <c r="I665" s="39"/>
      <c r="J665" s="39"/>
      <c r="K665" s="39"/>
      <c r="L665" s="39"/>
      <c r="M665" s="39"/>
      <c r="N665" s="128">
        <f t="shared" si="12"/>
        <v>9272836</v>
      </c>
      <c r="O665" s="4"/>
    </row>
    <row r="666" spans="3:15" ht="16.5" hidden="1">
      <c r="C666" s="38">
        <v>45916</v>
      </c>
      <c r="D666" s="130">
        <v>75000</v>
      </c>
      <c r="E666" s="130"/>
      <c r="F666" s="4" t="s">
        <v>439</v>
      </c>
      <c r="G666" s="39" t="s">
        <v>97</v>
      </c>
      <c r="H666" s="39" t="s">
        <v>76</v>
      </c>
      <c r="I666" s="39"/>
      <c r="J666" s="39"/>
      <c r="K666" s="39"/>
      <c r="L666" s="39"/>
      <c r="M666" s="39"/>
      <c r="N666" s="128">
        <f t="shared" si="12"/>
        <v>9197836</v>
      </c>
      <c r="O666" s="4"/>
    </row>
    <row r="667" spans="3:15" ht="16.5" hidden="1">
      <c r="C667" s="38">
        <v>45916</v>
      </c>
      <c r="D667" s="130">
        <v>75000</v>
      </c>
      <c r="E667" s="130"/>
      <c r="F667" s="4" t="s">
        <v>439</v>
      </c>
      <c r="G667" s="39" t="s">
        <v>97</v>
      </c>
      <c r="H667" s="39" t="s">
        <v>86</v>
      </c>
      <c r="I667" s="39"/>
      <c r="J667" s="39"/>
      <c r="K667" s="39"/>
      <c r="L667" s="39"/>
      <c r="M667" s="39"/>
      <c r="N667" s="128">
        <f t="shared" si="12"/>
        <v>9122836</v>
      </c>
      <c r="O667" s="4"/>
    </row>
    <row r="668" spans="3:15" ht="16.5" hidden="1">
      <c r="C668" s="38">
        <v>45916</v>
      </c>
      <c r="D668" s="130">
        <v>75000</v>
      </c>
      <c r="E668" s="130"/>
      <c r="F668" s="4" t="s">
        <v>439</v>
      </c>
      <c r="G668" s="39" t="s">
        <v>97</v>
      </c>
      <c r="H668" s="39" t="s">
        <v>85</v>
      </c>
      <c r="I668" s="39"/>
      <c r="J668" s="39"/>
      <c r="K668" s="39"/>
      <c r="L668" s="39"/>
      <c r="M668" s="39"/>
      <c r="N668" s="128">
        <f t="shared" si="12"/>
        <v>9047836</v>
      </c>
      <c r="O668" s="4"/>
    </row>
    <row r="669" spans="3:15" ht="16.5" hidden="1">
      <c r="C669" s="38">
        <v>45916</v>
      </c>
      <c r="D669" s="130">
        <v>55000</v>
      </c>
      <c r="E669" s="130"/>
      <c r="F669" s="4" t="s">
        <v>438</v>
      </c>
      <c r="G669" s="39" t="s">
        <v>97</v>
      </c>
      <c r="H669" s="39" t="s">
        <v>86</v>
      </c>
      <c r="I669" s="39"/>
      <c r="J669" s="39"/>
      <c r="K669" s="39"/>
      <c r="L669" s="39"/>
      <c r="M669" s="39"/>
      <c r="N669" s="128">
        <f t="shared" si="12"/>
        <v>8992836</v>
      </c>
      <c r="O669" s="4"/>
    </row>
    <row r="670" spans="3:15" ht="16.5" hidden="1">
      <c r="C670" s="38">
        <v>45916</v>
      </c>
      <c r="D670" s="130">
        <v>55000</v>
      </c>
      <c r="E670" s="130"/>
      <c r="F670" s="4" t="s">
        <v>438</v>
      </c>
      <c r="G670" s="39" t="s">
        <v>97</v>
      </c>
      <c r="H670" s="39" t="s">
        <v>69</v>
      </c>
      <c r="I670" s="39"/>
      <c r="J670" s="39"/>
      <c r="K670" s="39"/>
      <c r="L670" s="39"/>
      <c r="M670" s="39"/>
      <c r="N670" s="128">
        <f t="shared" si="12"/>
        <v>8937836</v>
      </c>
      <c r="O670" s="4"/>
    </row>
    <row r="671" spans="3:15" ht="16.5" hidden="1">
      <c r="C671" s="38">
        <v>45916</v>
      </c>
      <c r="D671" s="130">
        <v>55000</v>
      </c>
      <c r="E671" s="130"/>
      <c r="F671" s="4" t="s">
        <v>438</v>
      </c>
      <c r="G671" s="39" t="s">
        <v>97</v>
      </c>
      <c r="H671" s="39" t="s">
        <v>63</v>
      </c>
      <c r="I671" s="39" t="s">
        <v>838</v>
      </c>
      <c r="J671" s="39"/>
      <c r="K671" s="39"/>
      <c r="L671" s="39"/>
      <c r="M671" s="39"/>
      <c r="N671" s="128">
        <f t="shared" si="12"/>
        <v>8882836</v>
      </c>
      <c r="O671" s="4"/>
    </row>
    <row r="672" spans="3:15" ht="16.5" hidden="1">
      <c r="C672" s="38">
        <v>45916</v>
      </c>
      <c r="D672" s="130">
        <v>55000</v>
      </c>
      <c r="E672" s="130"/>
      <c r="F672" s="4" t="s">
        <v>438</v>
      </c>
      <c r="G672" s="39" t="s">
        <v>97</v>
      </c>
      <c r="H672" s="39" t="s">
        <v>87</v>
      </c>
      <c r="I672" s="39"/>
      <c r="J672" s="39"/>
      <c r="K672" s="39"/>
      <c r="L672" s="39"/>
      <c r="M672" s="39"/>
      <c r="N672" s="128">
        <f t="shared" si="12"/>
        <v>8827836</v>
      </c>
      <c r="O672" s="4"/>
    </row>
    <row r="673" spans="3:15" ht="16.5" hidden="1">
      <c r="C673" s="38">
        <v>45916</v>
      </c>
      <c r="D673" s="130"/>
      <c r="E673" s="130">
        <v>60335</v>
      </c>
      <c r="F673" s="4"/>
      <c r="G673" s="39" t="s">
        <v>90</v>
      </c>
      <c r="H673" s="39" t="s">
        <v>89</v>
      </c>
      <c r="I673" s="39"/>
      <c r="J673" s="39"/>
      <c r="K673" s="39"/>
      <c r="L673" s="39"/>
      <c r="M673" s="39"/>
      <c r="N673" s="128">
        <f t="shared" si="12"/>
        <v>8888171</v>
      </c>
      <c r="O673" s="4"/>
    </row>
    <row r="674" spans="3:15" ht="16.5" hidden="1">
      <c r="C674" s="38">
        <v>45916</v>
      </c>
      <c r="D674" s="130">
        <v>20000</v>
      </c>
      <c r="E674" s="130"/>
      <c r="F674" s="4" t="s">
        <v>437</v>
      </c>
      <c r="G674" s="39" t="s">
        <v>97</v>
      </c>
      <c r="H674" s="39" t="s">
        <v>39</v>
      </c>
      <c r="I674" s="39"/>
      <c r="J674" s="39"/>
      <c r="K674" s="39"/>
      <c r="L674" s="39"/>
      <c r="M674" s="39"/>
      <c r="N674" s="128">
        <f t="shared" si="12"/>
        <v>8868171</v>
      </c>
      <c r="O674" s="4"/>
    </row>
    <row r="675" spans="3:15" ht="16.5" hidden="1">
      <c r="C675" s="38">
        <v>45917</v>
      </c>
      <c r="D675" s="130"/>
      <c r="E675" s="130">
        <v>25842</v>
      </c>
      <c r="F675" s="4" t="s">
        <v>161</v>
      </c>
      <c r="G675" s="39" t="s">
        <v>90</v>
      </c>
      <c r="H675" s="39" t="s">
        <v>161</v>
      </c>
      <c r="I675" s="39"/>
      <c r="J675" s="39"/>
      <c r="K675" s="39"/>
      <c r="L675" s="39"/>
      <c r="M675" s="39"/>
      <c r="N675" s="128">
        <f t="shared" si="12"/>
        <v>8894013</v>
      </c>
      <c r="O675" s="4"/>
    </row>
    <row r="676" spans="3:15" ht="16.5" hidden="1">
      <c r="C676" s="38">
        <v>45917</v>
      </c>
      <c r="D676" s="130">
        <v>260000</v>
      </c>
      <c r="E676" s="130"/>
      <c r="F676" s="4" t="s">
        <v>102</v>
      </c>
      <c r="G676" s="39" t="s">
        <v>102</v>
      </c>
      <c r="H676" s="39"/>
      <c r="I676" s="39"/>
      <c r="J676" s="39"/>
      <c r="K676" s="39"/>
      <c r="L676" s="39"/>
      <c r="M676" s="39"/>
      <c r="N676" s="128">
        <f t="shared" si="12"/>
        <v>8634013</v>
      </c>
      <c r="O676" s="4"/>
    </row>
    <row r="677" spans="3:15" ht="16.5" hidden="1">
      <c r="C677" s="38">
        <v>45917</v>
      </c>
      <c r="D677" s="130"/>
      <c r="E677" s="130">
        <v>33605</v>
      </c>
      <c r="F677" s="4" t="s">
        <v>91</v>
      </c>
      <c r="G677" s="39" t="s">
        <v>90</v>
      </c>
      <c r="H677" s="39" t="s">
        <v>89</v>
      </c>
      <c r="I677" s="39"/>
      <c r="J677" s="39"/>
      <c r="K677" s="39"/>
      <c r="L677" s="39"/>
      <c r="M677" s="39"/>
      <c r="N677" s="128">
        <f t="shared" si="12"/>
        <v>8667618</v>
      </c>
      <c r="O677" s="4"/>
    </row>
    <row r="678" spans="3:15" ht="16.5" hidden="1">
      <c r="C678" s="38">
        <v>45917</v>
      </c>
      <c r="D678" s="130"/>
      <c r="E678" s="130">
        <v>141056</v>
      </c>
      <c r="F678" s="4" t="s">
        <v>91</v>
      </c>
      <c r="G678" s="39" t="s">
        <v>90</v>
      </c>
      <c r="H678" s="39" t="s">
        <v>89</v>
      </c>
      <c r="I678" s="39"/>
      <c r="J678" s="39"/>
      <c r="K678" s="39"/>
      <c r="L678" s="39"/>
      <c r="M678" s="39"/>
      <c r="N678" s="128">
        <f t="shared" si="12"/>
        <v>8808674</v>
      </c>
      <c r="O678" s="4"/>
    </row>
    <row r="679" spans="3:15" ht="16.5" hidden="1">
      <c r="C679" s="38">
        <v>45918</v>
      </c>
      <c r="D679" s="130"/>
      <c r="E679" s="130">
        <v>924362</v>
      </c>
      <c r="F679" s="4" t="s">
        <v>91</v>
      </c>
      <c r="G679" s="39" t="s">
        <v>90</v>
      </c>
      <c r="H679" s="39" t="s">
        <v>89</v>
      </c>
      <c r="I679" s="39"/>
      <c r="J679" s="39"/>
      <c r="K679" s="39"/>
      <c r="L679" s="39"/>
      <c r="M679" s="39"/>
      <c r="N679" s="128">
        <f t="shared" ref="N679:N742" si="13">SUM(N678,-D679,E679)</f>
        <v>9733036</v>
      </c>
      <c r="O679" s="4"/>
    </row>
    <row r="680" spans="3:15" ht="16.5" hidden="1">
      <c r="C680" s="38">
        <v>45919</v>
      </c>
      <c r="D680" s="130">
        <v>1000000</v>
      </c>
      <c r="E680" s="130"/>
      <c r="F680" s="4" t="s">
        <v>416</v>
      </c>
      <c r="G680" s="39" t="s">
        <v>93</v>
      </c>
      <c r="H680" s="39" t="s">
        <v>416</v>
      </c>
      <c r="I680" s="39"/>
      <c r="J680" s="39"/>
      <c r="K680" s="39"/>
      <c r="L680" s="39"/>
      <c r="M680" s="39"/>
      <c r="N680" s="128">
        <f t="shared" si="13"/>
        <v>8733036</v>
      </c>
      <c r="O680" s="4"/>
    </row>
    <row r="681" spans="3:15" ht="16.5" hidden="1">
      <c r="C681" s="38">
        <v>45919</v>
      </c>
      <c r="D681" s="130"/>
      <c r="E681" s="130">
        <v>93285</v>
      </c>
      <c r="F681" s="4" t="s">
        <v>91</v>
      </c>
      <c r="G681" s="39" t="s">
        <v>90</v>
      </c>
      <c r="H681" s="39" t="s">
        <v>89</v>
      </c>
      <c r="I681" s="39"/>
      <c r="J681" s="39"/>
      <c r="K681" s="39"/>
      <c r="L681" s="39"/>
      <c r="M681" s="39"/>
      <c r="N681" s="128">
        <f t="shared" si="13"/>
        <v>8826321</v>
      </c>
      <c r="O681" s="4"/>
    </row>
    <row r="682" spans="3:15" ht="16.5" hidden="1">
      <c r="C682" s="38">
        <v>45919</v>
      </c>
      <c r="D682" s="130">
        <v>69000</v>
      </c>
      <c r="E682" s="130"/>
      <c r="F682" s="4" t="s">
        <v>436</v>
      </c>
      <c r="G682" s="39" t="s">
        <v>102</v>
      </c>
      <c r="H682" s="39" t="s">
        <v>116</v>
      </c>
      <c r="I682" s="39"/>
      <c r="J682" s="39"/>
      <c r="K682" s="39"/>
      <c r="L682" s="39"/>
      <c r="M682" s="39"/>
      <c r="N682" s="128">
        <f t="shared" si="13"/>
        <v>8757321</v>
      </c>
      <c r="O682" s="4"/>
    </row>
    <row r="683" spans="3:15" ht="16.5" hidden="1">
      <c r="C683" s="38">
        <v>45919</v>
      </c>
      <c r="D683" s="130">
        <v>2000000</v>
      </c>
      <c r="E683" s="130"/>
      <c r="F683" s="4" t="s">
        <v>94</v>
      </c>
      <c r="G683" s="39" t="s">
        <v>93</v>
      </c>
      <c r="H683" s="39" t="s">
        <v>92</v>
      </c>
      <c r="I683" s="39"/>
      <c r="J683" s="39"/>
      <c r="K683" s="39"/>
      <c r="L683" s="39"/>
      <c r="M683" s="39"/>
      <c r="N683" s="128">
        <f t="shared" si="13"/>
        <v>6757321</v>
      </c>
      <c r="O683" s="4"/>
    </row>
    <row r="684" spans="3:15" ht="16.5" hidden="1">
      <c r="C684" s="38">
        <v>45920</v>
      </c>
      <c r="D684" s="130"/>
      <c r="E684" s="130">
        <v>73428</v>
      </c>
      <c r="F684" s="4" t="s">
        <v>91</v>
      </c>
      <c r="G684" s="39" t="s">
        <v>90</v>
      </c>
      <c r="H684" s="39" t="s">
        <v>89</v>
      </c>
      <c r="I684" s="39"/>
      <c r="J684" s="39"/>
      <c r="K684" s="39"/>
      <c r="L684" s="39"/>
      <c r="M684" s="39"/>
      <c r="N684" s="128">
        <f t="shared" si="13"/>
        <v>6830749</v>
      </c>
      <c r="O684" s="4"/>
    </row>
    <row r="685" spans="3:15" ht="16.5" hidden="1">
      <c r="C685" s="38">
        <v>45920</v>
      </c>
      <c r="D685" s="130"/>
      <c r="E685" s="130">
        <v>1340</v>
      </c>
      <c r="F685" s="4" t="s">
        <v>195</v>
      </c>
      <c r="G685" s="39" t="s">
        <v>90</v>
      </c>
      <c r="H685" s="39" t="s">
        <v>161</v>
      </c>
      <c r="I685" s="39"/>
      <c r="J685" s="39"/>
      <c r="K685" s="39"/>
      <c r="L685" s="39"/>
      <c r="M685" s="39"/>
      <c r="N685" s="128">
        <f t="shared" si="13"/>
        <v>6832089</v>
      </c>
      <c r="O685" s="4"/>
    </row>
    <row r="686" spans="3:15" ht="16.5" hidden="1">
      <c r="C686" s="38">
        <v>45920</v>
      </c>
      <c r="D686" s="130">
        <v>16280</v>
      </c>
      <c r="E686" s="130"/>
      <c r="F686" s="4" t="s">
        <v>435</v>
      </c>
      <c r="G686" s="39" t="s">
        <v>102</v>
      </c>
      <c r="H686" s="39"/>
      <c r="I686" s="39"/>
      <c r="J686" s="39"/>
      <c r="K686" s="39"/>
      <c r="L686" s="39"/>
      <c r="M686" s="39"/>
      <c r="N686" s="128">
        <f t="shared" si="13"/>
        <v>6815809</v>
      </c>
      <c r="O686" s="4"/>
    </row>
    <row r="687" spans="3:15" ht="16.5" hidden="1">
      <c r="C687" s="38">
        <v>45922</v>
      </c>
      <c r="D687" s="130">
        <v>22000</v>
      </c>
      <c r="E687" s="130"/>
      <c r="F687" s="4" t="s">
        <v>434</v>
      </c>
      <c r="G687" s="39" t="s">
        <v>113</v>
      </c>
      <c r="H687" s="39"/>
      <c r="I687" s="39"/>
      <c r="J687" s="39"/>
      <c r="K687" s="39"/>
      <c r="L687" s="39"/>
      <c r="M687" s="39"/>
      <c r="N687" s="128">
        <f t="shared" si="13"/>
        <v>6793809</v>
      </c>
      <c r="O687" s="4"/>
    </row>
    <row r="688" spans="3:15" ht="16.5" hidden="1">
      <c r="C688" s="38">
        <v>45922</v>
      </c>
      <c r="D688" s="130">
        <v>3300</v>
      </c>
      <c r="E688" s="130"/>
      <c r="F688" s="4" t="s">
        <v>433</v>
      </c>
      <c r="G688" s="39" t="s">
        <v>113</v>
      </c>
      <c r="H688" s="39"/>
      <c r="I688" s="39"/>
      <c r="J688" s="39"/>
      <c r="K688" s="39"/>
      <c r="L688" s="39"/>
      <c r="M688" s="39"/>
      <c r="N688" s="128">
        <f t="shared" si="13"/>
        <v>6790509</v>
      </c>
      <c r="O688" s="4"/>
    </row>
    <row r="689" spans="3:15" ht="16.5" hidden="1">
      <c r="C689" s="38">
        <v>45922</v>
      </c>
      <c r="D689" s="130"/>
      <c r="E689" s="130">
        <v>265815</v>
      </c>
      <c r="F689" s="4" t="s">
        <v>91</v>
      </c>
      <c r="G689" s="39" t="s">
        <v>90</v>
      </c>
      <c r="H689" s="39" t="s">
        <v>89</v>
      </c>
      <c r="I689" s="39"/>
      <c r="J689" s="39"/>
      <c r="K689" s="39"/>
      <c r="L689" s="39"/>
      <c r="M689" s="39"/>
      <c r="N689" s="128">
        <f t="shared" si="13"/>
        <v>7056324</v>
      </c>
      <c r="O689" s="4"/>
    </row>
    <row r="690" spans="3:15" ht="16.5" hidden="1">
      <c r="C690" s="38">
        <v>45923</v>
      </c>
      <c r="D690" s="130">
        <v>15000</v>
      </c>
      <c r="E690" s="130"/>
      <c r="F690" s="4" t="s">
        <v>432</v>
      </c>
      <c r="G690" s="39" t="s">
        <v>97</v>
      </c>
      <c r="H690" s="39" t="s">
        <v>67</v>
      </c>
      <c r="I690" s="39"/>
      <c r="J690" s="39"/>
      <c r="K690" s="39"/>
      <c r="L690" s="39"/>
      <c r="M690" s="39"/>
      <c r="N690" s="128">
        <f t="shared" si="13"/>
        <v>7041324</v>
      </c>
      <c r="O690" s="4"/>
    </row>
    <row r="691" spans="3:15" ht="16.5" hidden="1">
      <c r="C691" s="38">
        <v>45923</v>
      </c>
      <c r="D691" s="130"/>
      <c r="E691" s="130">
        <v>69499</v>
      </c>
      <c r="F691" s="4" t="s">
        <v>91</v>
      </c>
      <c r="G691" s="39" t="s">
        <v>90</v>
      </c>
      <c r="H691" s="39" t="s">
        <v>89</v>
      </c>
      <c r="I691" s="39"/>
      <c r="J691" s="39"/>
      <c r="K691" s="39"/>
      <c r="L691" s="39"/>
      <c r="M691" s="39"/>
      <c r="N691" s="128">
        <f t="shared" si="13"/>
        <v>7110823</v>
      </c>
      <c r="O691" s="4"/>
    </row>
    <row r="692" spans="3:15" ht="16.5" hidden="1">
      <c r="C692" s="38">
        <v>45924</v>
      </c>
      <c r="D692" s="130"/>
      <c r="E692" s="130">
        <v>98247</v>
      </c>
      <c r="F692" s="4" t="s">
        <v>91</v>
      </c>
      <c r="G692" s="39" t="s">
        <v>90</v>
      </c>
      <c r="H692" s="39" t="s">
        <v>89</v>
      </c>
      <c r="I692" s="39"/>
      <c r="J692" s="39"/>
      <c r="K692" s="39"/>
      <c r="L692" s="39"/>
      <c r="M692" s="39"/>
      <c r="N692" s="128">
        <f t="shared" si="13"/>
        <v>7209070</v>
      </c>
      <c r="O692" s="4"/>
    </row>
    <row r="693" spans="3:15" ht="16.5" hidden="1">
      <c r="C693" s="38">
        <v>45925</v>
      </c>
      <c r="D693" s="130"/>
      <c r="E693" s="130">
        <v>129455</v>
      </c>
      <c r="F693" s="4" t="s">
        <v>91</v>
      </c>
      <c r="G693" s="39" t="s">
        <v>90</v>
      </c>
      <c r="H693" s="39" t="s">
        <v>89</v>
      </c>
      <c r="I693" s="39"/>
      <c r="J693" s="39"/>
      <c r="K693" s="39"/>
      <c r="L693" s="39"/>
      <c r="M693" s="39"/>
      <c r="N693" s="128">
        <f t="shared" si="13"/>
        <v>7338525</v>
      </c>
      <c r="O693" s="4"/>
    </row>
    <row r="694" spans="3:15" ht="16.5" hidden="1">
      <c r="C694" s="38">
        <v>45925</v>
      </c>
      <c r="D694" s="130">
        <v>82500</v>
      </c>
      <c r="E694" s="130"/>
      <c r="F694" s="4" t="s">
        <v>431</v>
      </c>
      <c r="G694" s="39" t="s">
        <v>97</v>
      </c>
      <c r="H694" s="39" t="s">
        <v>44</v>
      </c>
      <c r="I694" s="39"/>
      <c r="J694" s="39"/>
      <c r="K694" s="39"/>
      <c r="L694" s="39"/>
      <c r="M694" s="39"/>
      <c r="N694" s="128">
        <f t="shared" si="13"/>
        <v>7256025</v>
      </c>
      <c r="O694" s="4"/>
    </row>
    <row r="695" spans="3:15" ht="16.5" hidden="1">
      <c r="C695" s="38">
        <v>45925</v>
      </c>
      <c r="D695" s="130">
        <v>82500</v>
      </c>
      <c r="E695" s="130"/>
      <c r="F695" s="4" t="s">
        <v>430</v>
      </c>
      <c r="G695" s="39" t="s">
        <v>97</v>
      </c>
      <c r="H695" s="39" t="s">
        <v>67</v>
      </c>
      <c r="I695" s="39"/>
      <c r="J695" s="39"/>
      <c r="K695" s="39"/>
      <c r="L695" s="39"/>
      <c r="M695" s="39"/>
      <c r="N695" s="128">
        <f t="shared" si="13"/>
        <v>7173525</v>
      </c>
      <c r="O695" s="4"/>
    </row>
    <row r="696" spans="3:15" ht="16.5" hidden="1">
      <c r="C696" s="38">
        <v>45925</v>
      </c>
      <c r="D696" s="130">
        <v>82500</v>
      </c>
      <c r="E696" s="130"/>
      <c r="F696" s="4" t="s">
        <v>429</v>
      </c>
      <c r="G696" s="39" t="s">
        <v>97</v>
      </c>
      <c r="H696" s="39" t="s">
        <v>69</v>
      </c>
      <c r="I696" s="39"/>
      <c r="J696" s="39"/>
      <c r="K696" s="39"/>
      <c r="L696" s="39"/>
      <c r="M696" s="39"/>
      <c r="N696" s="128">
        <f t="shared" si="13"/>
        <v>7091025</v>
      </c>
      <c r="O696" s="4"/>
    </row>
    <row r="697" spans="3:15" ht="16.5" hidden="1">
      <c r="C697" s="38">
        <v>45925</v>
      </c>
      <c r="D697" s="130">
        <v>82500</v>
      </c>
      <c r="E697" s="130"/>
      <c r="F697" s="4" t="s">
        <v>428</v>
      </c>
      <c r="G697" s="39" t="s">
        <v>97</v>
      </c>
      <c r="H697" s="39" t="s">
        <v>86</v>
      </c>
      <c r="I697" s="39"/>
      <c r="J697" s="39"/>
      <c r="K697" s="39"/>
      <c r="L697" s="39"/>
      <c r="M697" s="39"/>
      <c r="N697" s="128">
        <f t="shared" si="13"/>
        <v>7008525</v>
      </c>
      <c r="O697" s="4"/>
    </row>
    <row r="698" spans="3:15" ht="16.5" hidden="1">
      <c r="C698" s="38">
        <v>45925</v>
      </c>
      <c r="D698" s="130">
        <v>515000</v>
      </c>
      <c r="E698" s="130"/>
      <c r="F698" s="4" t="s">
        <v>427</v>
      </c>
      <c r="G698" s="39" t="s">
        <v>97</v>
      </c>
      <c r="H698" s="39" t="s">
        <v>67</v>
      </c>
      <c r="I698" s="39"/>
      <c r="J698" s="39"/>
      <c r="K698" s="39"/>
      <c r="L698" s="39"/>
      <c r="M698" s="39"/>
      <c r="N698" s="128">
        <f t="shared" si="13"/>
        <v>6493525</v>
      </c>
      <c r="O698" s="4"/>
    </row>
    <row r="699" spans="3:15" ht="16.5" hidden="1">
      <c r="C699" s="38">
        <v>45926</v>
      </c>
      <c r="D699" s="130"/>
      <c r="E699" s="130">
        <v>141831</v>
      </c>
      <c r="F699" s="4" t="s">
        <v>91</v>
      </c>
      <c r="G699" s="39" t="s">
        <v>90</v>
      </c>
      <c r="H699" s="39" t="s">
        <v>89</v>
      </c>
      <c r="I699" s="39"/>
      <c r="J699" s="39"/>
      <c r="K699" s="39"/>
      <c r="L699" s="39"/>
      <c r="M699" s="39"/>
      <c r="N699" s="128">
        <f t="shared" si="13"/>
        <v>6635356</v>
      </c>
      <c r="O699" s="4"/>
    </row>
    <row r="700" spans="3:15" ht="16.5" hidden="1">
      <c r="C700" s="38">
        <v>45926</v>
      </c>
      <c r="D700" s="130"/>
      <c r="E700" s="130">
        <v>147261</v>
      </c>
      <c r="F700" s="4" t="s">
        <v>91</v>
      </c>
      <c r="G700" s="39" t="s">
        <v>90</v>
      </c>
      <c r="H700" s="39" t="s">
        <v>89</v>
      </c>
      <c r="I700" s="39"/>
      <c r="J700" s="39"/>
      <c r="K700" s="39"/>
      <c r="L700" s="39"/>
      <c r="M700" s="39"/>
      <c r="N700" s="128">
        <f t="shared" si="13"/>
        <v>6782617</v>
      </c>
      <c r="O700" s="4"/>
    </row>
    <row r="701" spans="3:15" ht="16.5" hidden="1">
      <c r="C701" s="38">
        <v>45927</v>
      </c>
      <c r="D701" s="130">
        <v>21400</v>
      </c>
      <c r="E701" s="130"/>
      <c r="F701" s="4" t="s">
        <v>343</v>
      </c>
      <c r="G701" s="39" t="s">
        <v>102</v>
      </c>
      <c r="H701" s="39"/>
      <c r="I701" s="39"/>
      <c r="J701" s="39"/>
      <c r="K701" s="39"/>
      <c r="L701" s="39"/>
      <c r="M701" s="39"/>
      <c r="N701" s="128">
        <f t="shared" si="13"/>
        <v>6761217</v>
      </c>
      <c r="O701" s="4"/>
    </row>
    <row r="702" spans="3:15" ht="16.5" hidden="1">
      <c r="C702" s="38">
        <v>45927</v>
      </c>
      <c r="D702" s="130"/>
      <c r="E702" s="130">
        <v>81937</v>
      </c>
      <c r="F702" s="4" t="s">
        <v>91</v>
      </c>
      <c r="G702" s="39" t="s">
        <v>90</v>
      </c>
      <c r="H702" s="39" t="s">
        <v>89</v>
      </c>
      <c r="I702" s="39"/>
      <c r="J702" s="39"/>
      <c r="K702" s="39"/>
      <c r="L702" s="39"/>
      <c r="M702" s="39"/>
      <c r="N702" s="128">
        <f t="shared" si="13"/>
        <v>6843154</v>
      </c>
      <c r="O702" s="4"/>
    </row>
    <row r="703" spans="3:15" ht="16.5" hidden="1">
      <c r="C703" s="38">
        <v>45928</v>
      </c>
      <c r="D703" s="130"/>
      <c r="E703" s="130">
        <v>81784</v>
      </c>
      <c r="F703" s="4" t="s">
        <v>91</v>
      </c>
      <c r="G703" s="39" t="s">
        <v>90</v>
      </c>
      <c r="H703" s="39" t="s">
        <v>89</v>
      </c>
      <c r="I703" s="39"/>
      <c r="J703" s="39"/>
      <c r="K703" s="39"/>
      <c r="L703" s="39"/>
      <c r="M703" s="39"/>
      <c r="N703" s="128">
        <f t="shared" si="13"/>
        <v>6924938</v>
      </c>
      <c r="O703" s="4"/>
    </row>
    <row r="704" spans="3:15" ht="16.5" hidden="1">
      <c r="C704" s="38">
        <v>45929</v>
      </c>
      <c r="D704" s="130">
        <v>734640</v>
      </c>
      <c r="E704" s="130"/>
      <c r="F704" s="4" t="s">
        <v>426</v>
      </c>
      <c r="G704" s="39" t="s">
        <v>97</v>
      </c>
      <c r="H704" s="39" t="s">
        <v>67</v>
      </c>
      <c r="I704" s="39" t="s">
        <v>96</v>
      </c>
      <c r="J704" s="39">
        <v>600000</v>
      </c>
      <c r="K704" s="39"/>
      <c r="L704" s="39"/>
      <c r="M704" s="39"/>
      <c r="N704" s="128">
        <f t="shared" si="13"/>
        <v>6190298</v>
      </c>
      <c r="O704" s="4"/>
    </row>
    <row r="705" spans="3:15" ht="16.5" hidden="1">
      <c r="C705" s="38">
        <v>45929</v>
      </c>
      <c r="D705" s="130">
        <v>126970</v>
      </c>
      <c r="E705" s="130"/>
      <c r="F705" s="4" t="s">
        <v>425</v>
      </c>
      <c r="G705" s="39" t="s">
        <v>113</v>
      </c>
      <c r="H705" s="39"/>
      <c r="I705" s="39"/>
      <c r="J705" s="39"/>
      <c r="K705" s="39"/>
      <c r="L705" s="39"/>
      <c r="M705" s="39"/>
      <c r="N705" s="128">
        <f t="shared" si="13"/>
        <v>6063328</v>
      </c>
      <c r="O705" s="4"/>
    </row>
    <row r="706" spans="3:15" ht="16.5" hidden="1">
      <c r="C706" s="38">
        <v>45929</v>
      </c>
      <c r="D706" s="130"/>
      <c r="E706" s="130">
        <v>72681</v>
      </c>
      <c r="F706" s="4" t="s">
        <v>91</v>
      </c>
      <c r="G706" s="39" t="s">
        <v>90</v>
      </c>
      <c r="H706" s="39" t="s">
        <v>89</v>
      </c>
      <c r="I706" s="39"/>
      <c r="J706" s="39"/>
      <c r="K706" s="39"/>
      <c r="L706" s="39"/>
      <c r="M706" s="39"/>
      <c r="N706" s="128">
        <f t="shared" si="13"/>
        <v>6136009</v>
      </c>
      <c r="O706" s="4"/>
    </row>
    <row r="707" spans="3:15" ht="16.5" hidden="1">
      <c r="C707" s="38">
        <v>45929</v>
      </c>
      <c r="D707" s="130">
        <v>218500</v>
      </c>
      <c r="E707" s="130"/>
      <c r="F707" s="4" t="s">
        <v>316</v>
      </c>
      <c r="G707" s="39" t="s">
        <v>97</v>
      </c>
      <c r="H707" s="39" t="s">
        <v>67</v>
      </c>
      <c r="I707" s="39"/>
      <c r="J707" s="39"/>
      <c r="K707" s="39"/>
      <c r="L707" s="39"/>
      <c r="M707" s="39"/>
      <c r="N707" s="128">
        <f t="shared" si="13"/>
        <v>5917509</v>
      </c>
      <c r="O707" s="4"/>
    </row>
    <row r="708" spans="3:15" ht="16.5" hidden="1">
      <c r="C708" s="38">
        <v>45929</v>
      </c>
      <c r="D708" s="130">
        <v>25990</v>
      </c>
      <c r="E708" s="130"/>
      <c r="F708" s="4" t="s">
        <v>424</v>
      </c>
      <c r="G708" s="39" t="s">
        <v>102</v>
      </c>
      <c r="H708" s="39"/>
      <c r="I708" s="39"/>
      <c r="J708" s="39"/>
      <c r="K708" s="39"/>
      <c r="L708" s="39"/>
      <c r="M708" s="39"/>
      <c r="N708" s="128">
        <f t="shared" si="13"/>
        <v>5891519</v>
      </c>
      <c r="O708" s="4"/>
    </row>
    <row r="709" spans="3:15" ht="16.5" hidden="1">
      <c r="C709" s="38">
        <v>45929</v>
      </c>
      <c r="D709" s="130">
        <v>8500</v>
      </c>
      <c r="E709" s="130"/>
      <c r="F709" s="4" t="s">
        <v>423</v>
      </c>
      <c r="G709" s="39" t="s">
        <v>97</v>
      </c>
      <c r="H709" s="39" t="s">
        <v>421</v>
      </c>
      <c r="I709" s="39"/>
      <c r="J709" s="39"/>
      <c r="K709" s="39"/>
      <c r="L709" s="39"/>
      <c r="M709" s="39"/>
      <c r="N709" s="128">
        <f t="shared" si="13"/>
        <v>5883019</v>
      </c>
      <c r="O709" s="4"/>
    </row>
    <row r="710" spans="3:15" ht="16.5" hidden="1">
      <c r="C710" s="38">
        <v>45929</v>
      </c>
      <c r="D710" s="130">
        <v>25000</v>
      </c>
      <c r="E710" s="130"/>
      <c r="F710" s="4" t="s">
        <v>422</v>
      </c>
      <c r="G710" s="39" t="s">
        <v>97</v>
      </c>
      <c r="H710" s="39" t="s">
        <v>421</v>
      </c>
      <c r="I710" s="39"/>
      <c r="J710" s="39"/>
      <c r="K710" s="39"/>
      <c r="L710" s="39"/>
      <c r="M710" s="39"/>
      <c r="N710" s="128">
        <f t="shared" si="13"/>
        <v>5858019</v>
      </c>
      <c r="O710" s="4"/>
    </row>
    <row r="711" spans="3:15" ht="16.5" hidden="1">
      <c r="C711" s="38">
        <v>45930</v>
      </c>
      <c r="D711" s="130"/>
      <c r="E711" s="130">
        <v>71626</v>
      </c>
      <c r="F711" s="4" t="s">
        <v>91</v>
      </c>
      <c r="G711" s="39" t="s">
        <v>90</v>
      </c>
      <c r="H711" s="39" t="s">
        <v>89</v>
      </c>
      <c r="I711" s="39"/>
      <c r="J711" s="39"/>
      <c r="K711" s="39"/>
      <c r="L711" s="39"/>
      <c r="M711" s="39"/>
      <c r="N711" s="128">
        <f t="shared" si="13"/>
        <v>5929645</v>
      </c>
      <c r="O711" s="4"/>
    </row>
    <row r="712" spans="3:15" ht="16.5" hidden="1">
      <c r="C712" s="38">
        <v>45930</v>
      </c>
      <c r="D712" s="130"/>
      <c r="E712" s="130">
        <v>1</v>
      </c>
      <c r="F712" s="4" t="s">
        <v>420</v>
      </c>
      <c r="G712" s="39" t="s">
        <v>90</v>
      </c>
      <c r="H712" s="39" t="s">
        <v>161</v>
      </c>
      <c r="I712" s="39"/>
      <c r="J712" s="39"/>
      <c r="K712" s="39"/>
      <c r="L712" s="39"/>
      <c r="M712" s="39"/>
      <c r="N712" s="128">
        <f t="shared" si="13"/>
        <v>5929646</v>
      </c>
      <c r="O712" s="4"/>
    </row>
    <row r="713" spans="3:15" ht="16.5" hidden="1">
      <c r="C713" s="38">
        <v>45930</v>
      </c>
      <c r="D713" s="130"/>
      <c r="E713" s="130">
        <v>268635</v>
      </c>
      <c r="F713" s="4" t="s">
        <v>419</v>
      </c>
      <c r="G713" s="39" t="s">
        <v>90</v>
      </c>
      <c r="H713" s="39" t="s">
        <v>111</v>
      </c>
      <c r="I713" s="39"/>
      <c r="J713" s="39"/>
      <c r="K713" s="39"/>
      <c r="L713" s="39"/>
      <c r="M713" s="39"/>
      <c r="N713" s="128">
        <f t="shared" si="13"/>
        <v>6198281</v>
      </c>
      <c r="O713" s="4"/>
    </row>
    <row r="714" spans="3:15" ht="16.5" hidden="1">
      <c r="C714" s="38">
        <v>45930</v>
      </c>
      <c r="D714" s="130">
        <v>2600</v>
      </c>
      <c r="E714" s="130"/>
      <c r="F714" s="4" t="s">
        <v>268</v>
      </c>
      <c r="G714" s="39" t="s">
        <v>102</v>
      </c>
      <c r="H714" s="39"/>
      <c r="I714" s="39"/>
      <c r="J714" s="39"/>
      <c r="K714" s="39"/>
      <c r="L714" s="39"/>
      <c r="M714" s="39"/>
      <c r="N714" s="128">
        <f t="shared" si="13"/>
        <v>6195681</v>
      </c>
      <c r="O714" s="4"/>
    </row>
    <row r="715" spans="3:15" ht="16.5" hidden="1">
      <c r="C715" s="46" t="s">
        <v>415</v>
      </c>
      <c r="D715" s="130">
        <v>1000000</v>
      </c>
      <c r="E715" s="130"/>
      <c r="F715" s="4" t="s">
        <v>418</v>
      </c>
      <c r="G715" s="39" t="s">
        <v>93</v>
      </c>
      <c r="H715" s="39" t="s">
        <v>92</v>
      </c>
      <c r="I715" s="39"/>
      <c r="J715" s="39"/>
      <c r="K715" s="39"/>
      <c r="L715" s="39"/>
      <c r="M715" s="39"/>
      <c r="N715" s="128">
        <f t="shared" si="13"/>
        <v>5195681</v>
      </c>
      <c r="O715" s="4"/>
    </row>
    <row r="716" spans="3:15" ht="16.5" hidden="1">
      <c r="C716" s="46" t="s">
        <v>415</v>
      </c>
      <c r="D716" s="130">
        <v>1000000</v>
      </c>
      <c r="E716" s="130"/>
      <c r="F716" s="4" t="s">
        <v>417</v>
      </c>
      <c r="G716" s="39" t="s">
        <v>93</v>
      </c>
      <c r="H716" s="39" t="s">
        <v>416</v>
      </c>
      <c r="I716" s="39"/>
      <c r="J716" s="39"/>
      <c r="K716" s="39"/>
      <c r="L716" s="39"/>
      <c r="M716" s="39"/>
      <c r="N716" s="128">
        <f t="shared" si="13"/>
        <v>4195681</v>
      </c>
      <c r="O716" s="4"/>
    </row>
    <row r="717" spans="3:15" ht="16.5" hidden="1">
      <c r="C717" s="46" t="s">
        <v>415</v>
      </c>
      <c r="D717" s="130"/>
      <c r="E717" s="130">
        <v>54575</v>
      </c>
      <c r="F717" s="4" t="s">
        <v>91</v>
      </c>
      <c r="G717" s="39" t="s">
        <v>90</v>
      </c>
      <c r="H717" s="39" t="s">
        <v>89</v>
      </c>
      <c r="I717" s="39"/>
      <c r="J717" s="39"/>
      <c r="K717" s="39"/>
      <c r="L717" s="39"/>
      <c r="M717" s="39"/>
      <c r="N717" s="128">
        <f t="shared" si="13"/>
        <v>4250256</v>
      </c>
      <c r="O717" s="4"/>
    </row>
    <row r="718" spans="3:15" ht="16.5" hidden="1">
      <c r="C718" s="38">
        <v>45931</v>
      </c>
      <c r="D718" s="130"/>
      <c r="E718" s="130">
        <v>54982</v>
      </c>
      <c r="F718" s="4" t="s">
        <v>91</v>
      </c>
      <c r="G718" s="39" t="s">
        <v>90</v>
      </c>
      <c r="H718" s="39" t="s">
        <v>89</v>
      </c>
      <c r="I718" s="39"/>
      <c r="J718" s="39"/>
      <c r="K718" s="39"/>
      <c r="L718" s="39"/>
      <c r="M718" s="39"/>
      <c r="N718" s="128">
        <f t="shared" si="13"/>
        <v>4305238</v>
      </c>
      <c r="O718" s="4"/>
    </row>
    <row r="719" spans="3:15" ht="16.5" hidden="1">
      <c r="C719" s="38">
        <v>45931</v>
      </c>
      <c r="D719" s="130"/>
      <c r="E719" s="130">
        <v>542379</v>
      </c>
      <c r="F719" s="4" t="s">
        <v>91</v>
      </c>
      <c r="G719" s="39" t="s">
        <v>90</v>
      </c>
      <c r="H719" s="39" t="s">
        <v>89</v>
      </c>
      <c r="I719" s="39"/>
      <c r="J719" s="39"/>
      <c r="K719" s="39"/>
      <c r="L719" s="39"/>
      <c r="M719" s="39"/>
      <c r="N719" s="128">
        <f t="shared" si="13"/>
        <v>4847617</v>
      </c>
      <c r="O719" s="4"/>
    </row>
    <row r="720" spans="3:15" ht="16.5" hidden="1">
      <c r="C720" s="38">
        <v>45931</v>
      </c>
      <c r="D720" s="130">
        <v>56000</v>
      </c>
      <c r="E720" s="130"/>
      <c r="F720" s="4" t="s">
        <v>414</v>
      </c>
      <c r="G720" s="39" t="s">
        <v>102</v>
      </c>
      <c r="H720" s="39"/>
      <c r="I720" s="39"/>
      <c r="J720" s="39"/>
      <c r="K720" s="39"/>
      <c r="L720" s="39"/>
      <c r="M720" s="39"/>
      <c r="N720" s="128">
        <f t="shared" si="13"/>
        <v>4791617</v>
      </c>
      <c r="O720" s="4"/>
    </row>
    <row r="721" spans="3:15" ht="16.5" hidden="1">
      <c r="C721" s="38">
        <v>45931</v>
      </c>
      <c r="D721" s="130"/>
      <c r="E721" s="130">
        <v>10500000</v>
      </c>
      <c r="F721" s="44" t="s">
        <v>183</v>
      </c>
      <c r="G721" s="39" t="s">
        <v>828</v>
      </c>
      <c r="H721" s="39" t="s">
        <v>182</v>
      </c>
      <c r="I721" s="39" t="s">
        <v>179</v>
      </c>
      <c r="J721" s="39"/>
      <c r="K721" s="39"/>
      <c r="L721" s="39"/>
      <c r="M721" s="39"/>
      <c r="N721" s="128">
        <f t="shared" si="13"/>
        <v>15291617</v>
      </c>
      <c r="O721" s="4"/>
    </row>
    <row r="722" spans="3:15" ht="16.5" hidden="1">
      <c r="C722" s="38">
        <v>45931</v>
      </c>
      <c r="D722" s="130"/>
      <c r="E722" s="130">
        <v>10500000</v>
      </c>
      <c r="F722" s="44" t="s">
        <v>181</v>
      </c>
      <c r="G722" s="39" t="s">
        <v>828</v>
      </c>
      <c r="H722" s="39" t="s">
        <v>180</v>
      </c>
      <c r="I722" s="39" t="s">
        <v>179</v>
      </c>
      <c r="J722" s="39"/>
      <c r="K722" s="39"/>
      <c r="L722" s="39"/>
      <c r="M722" s="39"/>
      <c r="N722" s="128">
        <f t="shared" si="13"/>
        <v>25791617</v>
      </c>
      <c r="O722" s="4"/>
    </row>
    <row r="723" spans="3:15" ht="16.5" hidden="1">
      <c r="C723" s="38">
        <v>45931</v>
      </c>
      <c r="D723" s="130"/>
      <c r="E723" s="130">
        <v>5000000</v>
      </c>
      <c r="F723" s="44" t="s">
        <v>181</v>
      </c>
      <c r="G723" s="39" t="s">
        <v>828</v>
      </c>
      <c r="H723" s="39" t="s">
        <v>182</v>
      </c>
      <c r="I723" s="39" t="s">
        <v>179</v>
      </c>
      <c r="J723" s="39"/>
      <c r="K723" s="39"/>
      <c r="L723" s="39"/>
      <c r="M723" s="39"/>
      <c r="N723" s="128">
        <f t="shared" si="13"/>
        <v>30791617</v>
      </c>
      <c r="O723" s="4"/>
    </row>
    <row r="724" spans="3:15" ht="16.5" hidden="1">
      <c r="C724" s="38">
        <v>45931</v>
      </c>
      <c r="D724" s="130"/>
      <c r="E724" s="130">
        <v>5000000</v>
      </c>
      <c r="F724" s="44" t="s">
        <v>181</v>
      </c>
      <c r="G724" s="39" t="s">
        <v>828</v>
      </c>
      <c r="H724" s="39" t="s">
        <v>180</v>
      </c>
      <c r="I724" s="39" t="s">
        <v>179</v>
      </c>
      <c r="J724" s="39"/>
      <c r="K724" s="39"/>
      <c r="L724" s="39"/>
      <c r="M724" s="39"/>
      <c r="N724" s="128">
        <f t="shared" si="13"/>
        <v>35791617</v>
      </c>
      <c r="O724" s="4"/>
    </row>
    <row r="725" spans="3:15" ht="16.5" hidden="1">
      <c r="C725" s="38">
        <v>45932</v>
      </c>
      <c r="D725" s="130">
        <v>10000000</v>
      </c>
      <c r="E725" s="130"/>
      <c r="F725" s="4" t="s">
        <v>413</v>
      </c>
      <c r="G725" s="39" t="s">
        <v>411</v>
      </c>
      <c r="H725" s="39" t="s">
        <v>180</v>
      </c>
      <c r="I725" s="39" t="s">
        <v>410</v>
      </c>
      <c r="J725" s="39"/>
      <c r="K725" s="39"/>
      <c r="L725" s="39"/>
      <c r="M725" s="39"/>
      <c r="N725" s="128">
        <f t="shared" si="13"/>
        <v>25791617</v>
      </c>
      <c r="O725" s="4"/>
    </row>
    <row r="726" spans="3:15" ht="16.5" hidden="1">
      <c r="C726" s="38">
        <v>45932</v>
      </c>
      <c r="D726" s="130">
        <v>740000</v>
      </c>
      <c r="E726" s="130"/>
      <c r="F726" s="4" t="s">
        <v>413</v>
      </c>
      <c r="G726" s="39" t="s">
        <v>411</v>
      </c>
      <c r="H726" s="39" t="s">
        <v>180</v>
      </c>
      <c r="I726" s="39" t="s">
        <v>410</v>
      </c>
      <c r="J726" s="39"/>
      <c r="K726" s="39"/>
      <c r="L726" s="39"/>
      <c r="M726" s="39"/>
      <c r="N726" s="128">
        <f t="shared" si="13"/>
        <v>25051617</v>
      </c>
      <c r="O726" s="4"/>
    </row>
    <row r="727" spans="3:15" ht="16.5" hidden="1">
      <c r="C727" s="38">
        <v>45932</v>
      </c>
      <c r="D727" s="130">
        <v>5000000</v>
      </c>
      <c r="E727" s="130"/>
      <c r="F727" s="4" t="s">
        <v>412</v>
      </c>
      <c r="G727" s="39" t="s">
        <v>411</v>
      </c>
      <c r="H727" s="39" t="s">
        <v>182</v>
      </c>
      <c r="I727" s="39" t="s">
        <v>410</v>
      </c>
      <c r="J727" s="39"/>
      <c r="K727" s="39"/>
      <c r="L727" s="39"/>
      <c r="M727" s="39"/>
      <c r="N727" s="128">
        <f t="shared" si="13"/>
        <v>20051617</v>
      </c>
      <c r="O727" s="4"/>
    </row>
    <row r="728" spans="3:15" ht="16.5" hidden="1">
      <c r="C728" s="38">
        <v>45932</v>
      </c>
      <c r="D728" s="130">
        <v>5000000</v>
      </c>
      <c r="E728" s="130"/>
      <c r="F728" s="4" t="s">
        <v>412</v>
      </c>
      <c r="G728" s="39" t="s">
        <v>411</v>
      </c>
      <c r="H728" s="39" t="s">
        <v>180</v>
      </c>
      <c r="I728" s="39" t="s">
        <v>410</v>
      </c>
      <c r="J728" s="39"/>
      <c r="K728" s="39"/>
      <c r="L728" s="39"/>
      <c r="M728" s="39"/>
      <c r="N728" s="128">
        <f t="shared" si="13"/>
        <v>15051617</v>
      </c>
      <c r="O728" s="4"/>
    </row>
    <row r="729" spans="3:15" ht="16.5" hidden="1">
      <c r="C729" s="38">
        <v>45932</v>
      </c>
      <c r="D729" s="130">
        <v>10000000</v>
      </c>
      <c r="E729" s="130"/>
      <c r="F729" s="4" t="s">
        <v>409</v>
      </c>
      <c r="G729" s="39" t="s">
        <v>93</v>
      </c>
      <c r="H729" s="39" t="s">
        <v>92</v>
      </c>
      <c r="I729" s="39"/>
      <c r="J729" s="39"/>
      <c r="K729" s="39"/>
      <c r="L729" s="39"/>
      <c r="M729" s="39"/>
      <c r="N729" s="128">
        <f t="shared" si="13"/>
        <v>5051617</v>
      </c>
      <c r="O729" s="4"/>
    </row>
    <row r="730" spans="3:15" ht="16.5" hidden="1">
      <c r="C730" s="38">
        <v>45933</v>
      </c>
      <c r="D730" s="130"/>
      <c r="E730" s="130">
        <v>117432</v>
      </c>
      <c r="F730" s="4" t="s">
        <v>91</v>
      </c>
      <c r="G730" s="39" t="s">
        <v>90</v>
      </c>
      <c r="H730" s="39" t="s">
        <v>89</v>
      </c>
      <c r="I730" s="39"/>
      <c r="J730" s="39"/>
      <c r="K730" s="39"/>
      <c r="L730" s="39"/>
      <c r="M730" s="39"/>
      <c r="N730" s="128">
        <f t="shared" si="13"/>
        <v>5169049</v>
      </c>
      <c r="O730" s="4"/>
    </row>
    <row r="731" spans="3:15" ht="16.5" hidden="1">
      <c r="C731" s="38">
        <v>45934</v>
      </c>
      <c r="D731" s="130"/>
      <c r="E731" s="130">
        <v>265210</v>
      </c>
      <c r="F731" s="4" t="s">
        <v>91</v>
      </c>
      <c r="G731" s="39" t="s">
        <v>90</v>
      </c>
      <c r="H731" s="39" t="s">
        <v>89</v>
      </c>
      <c r="I731" s="39"/>
      <c r="J731" s="39"/>
      <c r="K731" s="39"/>
      <c r="L731" s="39"/>
      <c r="M731" s="39"/>
      <c r="N731" s="128">
        <f t="shared" si="13"/>
        <v>5434259</v>
      </c>
      <c r="O731" s="4"/>
    </row>
    <row r="732" spans="3:15" ht="16.5" hidden="1">
      <c r="C732" s="38">
        <v>45935</v>
      </c>
      <c r="D732" s="130"/>
      <c r="E732" s="130">
        <v>358406</v>
      </c>
      <c r="F732" s="4" t="s">
        <v>91</v>
      </c>
      <c r="G732" s="39" t="s">
        <v>90</v>
      </c>
      <c r="H732" s="39" t="s">
        <v>89</v>
      </c>
      <c r="I732" s="39"/>
      <c r="J732" s="39"/>
      <c r="K732" s="39"/>
      <c r="L732" s="39"/>
      <c r="M732" s="39"/>
      <c r="N732" s="128">
        <f t="shared" si="13"/>
        <v>5792665</v>
      </c>
      <c r="O732" s="4"/>
    </row>
    <row r="733" spans="3:15" ht="16.5" hidden="1">
      <c r="C733" s="38">
        <v>45936</v>
      </c>
      <c r="D733" s="130"/>
      <c r="E733" s="130">
        <v>279620</v>
      </c>
      <c r="F733" s="4" t="s">
        <v>91</v>
      </c>
      <c r="G733" s="39" t="s">
        <v>90</v>
      </c>
      <c r="H733" s="39" t="s">
        <v>89</v>
      </c>
      <c r="I733" s="39"/>
      <c r="J733" s="39"/>
      <c r="K733" s="39"/>
      <c r="L733" s="39"/>
      <c r="M733" s="39"/>
      <c r="N733" s="128">
        <f t="shared" si="13"/>
        <v>6072285</v>
      </c>
      <c r="O733" s="4"/>
    </row>
    <row r="734" spans="3:15" ht="16.5" hidden="1">
      <c r="C734" s="38">
        <v>45937</v>
      </c>
      <c r="D734" s="130"/>
      <c r="E734" s="130">
        <v>544645</v>
      </c>
      <c r="F734" s="4" t="s">
        <v>91</v>
      </c>
      <c r="G734" s="39" t="s">
        <v>90</v>
      </c>
      <c r="H734" s="39" t="s">
        <v>89</v>
      </c>
      <c r="I734" s="39"/>
      <c r="J734" s="39"/>
      <c r="K734" s="39"/>
      <c r="L734" s="39"/>
      <c r="M734" s="39"/>
      <c r="N734" s="128">
        <f t="shared" si="13"/>
        <v>6616930</v>
      </c>
      <c r="O734" s="4"/>
    </row>
    <row r="735" spans="3:15" ht="16.5" hidden="1">
      <c r="C735" s="38">
        <v>45938</v>
      </c>
      <c r="D735" s="130"/>
      <c r="E735" s="130">
        <v>527856</v>
      </c>
      <c r="F735" s="4" t="s">
        <v>91</v>
      </c>
      <c r="G735" s="39" t="s">
        <v>90</v>
      </c>
      <c r="H735" s="39" t="s">
        <v>89</v>
      </c>
      <c r="I735" s="39"/>
      <c r="J735" s="39"/>
      <c r="K735" s="39"/>
      <c r="L735" s="39"/>
      <c r="M735" s="39"/>
      <c r="N735" s="128">
        <f t="shared" si="13"/>
        <v>7144786</v>
      </c>
      <c r="O735" s="4"/>
    </row>
    <row r="736" spans="3:15" ht="16.5" hidden="1">
      <c r="C736" s="38">
        <v>45939</v>
      </c>
      <c r="D736" s="130"/>
      <c r="E736" s="130">
        <v>282492</v>
      </c>
      <c r="F736" s="4" t="s">
        <v>91</v>
      </c>
      <c r="G736" s="39" t="s">
        <v>90</v>
      </c>
      <c r="H736" s="39" t="s">
        <v>89</v>
      </c>
      <c r="I736" s="39"/>
      <c r="J736" s="39"/>
      <c r="K736" s="39"/>
      <c r="L736" s="39"/>
      <c r="M736" s="39"/>
      <c r="N736" s="128">
        <f t="shared" si="13"/>
        <v>7427278</v>
      </c>
      <c r="O736" s="4"/>
    </row>
    <row r="737" spans="3:15" ht="16.5" hidden="1">
      <c r="C737" s="38">
        <v>45940</v>
      </c>
      <c r="D737" s="130">
        <v>385000</v>
      </c>
      <c r="E737" s="130"/>
      <c r="F737" s="4" t="s">
        <v>408</v>
      </c>
      <c r="G737" s="39" t="s">
        <v>113</v>
      </c>
      <c r="H737" s="39"/>
      <c r="I737" s="39"/>
      <c r="J737" s="39"/>
      <c r="K737" s="39"/>
      <c r="L737" s="39"/>
      <c r="M737" s="39"/>
      <c r="N737" s="128">
        <f t="shared" si="13"/>
        <v>7042278</v>
      </c>
      <c r="O737" s="4"/>
    </row>
    <row r="738" spans="3:15" ht="16.5" hidden="1">
      <c r="C738" s="38">
        <v>45940</v>
      </c>
      <c r="D738" s="130"/>
      <c r="E738" s="130">
        <v>286074</v>
      </c>
      <c r="F738" s="4" t="s">
        <v>407</v>
      </c>
      <c r="G738" s="39" t="s">
        <v>90</v>
      </c>
      <c r="H738" s="39" t="s">
        <v>111</v>
      </c>
      <c r="I738" s="39"/>
      <c r="J738" s="39"/>
      <c r="K738" s="39"/>
      <c r="L738" s="39"/>
      <c r="M738" s="39"/>
      <c r="N738" s="128">
        <f t="shared" si="13"/>
        <v>7328352</v>
      </c>
      <c r="O738" s="4"/>
    </row>
    <row r="739" spans="3:15" ht="16.5" hidden="1">
      <c r="C739" s="38">
        <v>45940</v>
      </c>
      <c r="D739" s="130"/>
      <c r="E739" s="130">
        <v>507997</v>
      </c>
      <c r="F739" s="4" t="s">
        <v>91</v>
      </c>
      <c r="G739" s="39" t="s">
        <v>90</v>
      </c>
      <c r="H739" s="39" t="s">
        <v>89</v>
      </c>
      <c r="I739" s="39"/>
      <c r="J739" s="39"/>
      <c r="K739" s="39"/>
      <c r="L739" s="39"/>
      <c r="M739" s="39"/>
      <c r="N739" s="128">
        <f t="shared" si="13"/>
        <v>7836349</v>
      </c>
      <c r="O739" s="4"/>
    </row>
    <row r="740" spans="3:15" ht="16.5" hidden="1">
      <c r="C740" s="38">
        <v>45940</v>
      </c>
      <c r="D740" s="130">
        <v>1017600</v>
      </c>
      <c r="E740" s="130"/>
      <c r="F740" s="4" t="s">
        <v>406</v>
      </c>
      <c r="G740" s="39" t="s">
        <v>97</v>
      </c>
      <c r="H740" s="39" t="s">
        <v>39</v>
      </c>
      <c r="I740" s="39" t="s">
        <v>96</v>
      </c>
      <c r="J740" s="39">
        <v>888000</v>
      </c>
      <c r="K740" s="39"/>
      <c r="L740" s="39"/>
      <c r="M740" s="39"/>
      <c r="N740" s="128">
        <f t="shared" si="13"/>
        <v>6818749</v>
      </c>
      <c r="O740" s="4"/>
    </row>
    <row r="741" spans="3:15" ht="16.5" hidden="1">
      <c r="C741" s="38">
        <v>45941</v>
      </c>
      <c r="D741" s="130"/>
      <c r="E741" s="130">
        <v>439388</v>
      </c>
      <c r="F741" s="4" t="s">
        <v>91</v>
      </c>
      <c r="G741" s="39" t="s">
        <v>90</v>
      </c>
      <c r="H741" s="39" t="s">
        <v>89</v>
      </c>
      <c r="I741" s="39"/>
      <c r="J741" s="39"/>
      <c r="K741" s="39"/>
      <c r="L741" s="39"/>
      <c r="M741" s="39"/>
      <c r="N741" s="128">
        <f t="shared" si="13"/>
        <v>7258137</v>
      </c>
      <c r="O741" s="4"/>
    </row>
    <row r="742" spans="3:15" ht="16.5" hidden="1">
      <c r="C742" s="38">
        <v>45941</v>
      </c>
      <c r="D742" s="130">
        <v>220000</v>
      </c>
      <c r="E742" s="130"/>
      <c r="F742" s="4" t="s">
        <v>263</v>
      </c>
      <c r="G742" s="39" t="s">
        <v>97</v>
      </c>
      <c r="H742" s="39" t="s">
        <v>67</v>
      </c>
      <c r="I742" s="39"/>
      <c r="J742" s="39"/>
      <c r="K742" s="39"/>
      <c r="L742" s="39"/>
      <c r="M742" s="39"/>
      <c r="N742" s="128">
        <f t="shared" si="13"/>
        <v>7038137</v>
      </c>
      <c r="O742" s="4"/>
    </row>
    <row r="743" spans="3:15" ht="16.5" hidden="1">
      <c r="C743" s="38">
        <v>45941</v>
      </c>
      <c r="D743" s="130">
        <v>55000</v>
      </c>
      <c r="E743" s="130"/>
      <c r="F743" s="4" t="s">
        <v>299</v>
      </c>
      <c r="G743" s="39" t="s">
        <v>97</v>
      </c>
      <c r="H743" s="39" t="s">
        <v>44</v>
      </c>
      <c r="I743" s="39"/>
      <c r="J743" s="39"/>
      <c r="K743" s="39"/>
      <c r="L743" s="39"/>
      <c r="M743" s="39"/>
      <c r="N743" s="128">
        <f t="shared" ref="N743:N806" si="14">SUM(N742,-D743,E743)</f>
        <v>6983137</v>
      </c>
      <c r="O743" s="4"/>
    </row>
    <row r="744" spans="3:15" ht="16.5" hidden="1">
      <c r="C744" s="38">
        <v>45942</v>
      </c>
      <c r="D744" s="130"/>
      <c r="E744" s="130">
        <v>113540</v>
      </c>
      <c r="F744" s="4" t="s">
        <v>91</v>
      </c>
      <c r="G744" s="39" t="s">
        <v>90</v>
      </c>
      <c r="H744" s="39" t="s">
        <v>89</v>
      </c>
      <c r="I744" s="39"/>
      <c r="J744" s="39"/>
      <c r="K744" s="39"/>
      <c r="L744" s="39"/>
      <c r="M744" s="39"/>
      <c r="N744" s="128">
        <f t="shared" si="14"/>
        <v>7096677</v>
      </c>
      <c r="O744" s="4"/>
    </row>
    <row r="745" spans="3:15" ht="16.5" hidden="1">
      <c r="C745" s="38">
        <v>45943</v>
      </c>
      <c r="D745" s="130"/>
      <c r="E745" s="130">
        <v>15630</v>
      </c>
      <c r="F745" s="4" t="s">
        <v>220</v>
      </c>
      <c r="G745" s="39" t="s">
        <v>90</v>
      </c>
      <c r="H745" s="39" t="s">
        <v>161</v>
      </c>
      <c r="I745" s="39"/>
      <c r="J745" s="39"/>
      <c r="K745" s="39"/>
      <c r="L745" s="39"/>
      <c r="M745" s="39"/>
      <c r="N745" s="128">
        <f t="shared" si="14"/>
        <v>7112307</v>
      </c>
      <c r="O745" s="4"/>
    </row>
    <row r="746" spans="3:15" ht="16.5" hidden="1">
      <c r="C746" s="38">
        <v>45943</v>
      </c>
      <c r="D746" s="130"/>
      <c r="E746" s="130">
        <v>297684</v>
      </c>
      <c r="F746" s="4" t="s">
        <v>91</v>
      </c>
      <c r="G746" s="39" t="s">
        <v>90</v>
      </c>
      <c r="H746" s="39" t="s">
        <v>89</v>
      </c>
      <c r="I746" s="39"/>
      <c r="J746" s="39"/>
      <c r="K746" s="39"/>
      <c r="L746" s="39"/>
      <c r="M746" s="39"/>
      <c r="N746" s="128">
        <f t="shared" si="14"/>
        <v>7409991</v>
      </c>
      <c r="O746" s="4"/>
    </row>
    <row r="747" spans="3:15" ht="16.5" hidden="1">
      <c r="C747" s="38">
        <v>45944</v>
      </c>
      <c r="D747" s="130"/>
      <c r="E747" s="130">
        <v>2001572</v>
      </c>
      <c r="F747" s="4" t="s">
        <v>405</v>
      </c>
      <c r="G747" s="39" t="s">
        <v>289</v>
      </c>
      <c r="H747" s="39" t="s">
        <v>404</v>
      </c>
      <c r="I747" s="39"/>
      <c r="J747" s="39"/>
      <c r="K747" s="39"/>
      <c r="L747" s="39"/>
      <c r="M747" s="39"/>
      <c r="N747" s="128">
        <f t="shared" si="14"/>
        <v>9411563</v>
      </c>
      <c r="O747" s="4"/>
    </row>
    <row r="748" spans="3:15" ht="16.5" hidden="1">
      <c r="C748" s="38">
        <v>45944</v>
      </c>
      <c r="D748" s="130"/>
      <c r="E748" s="130">
        <v>764903</v>
      </c>
      <c r="F748" s="4" t="s">
        <v>91</v>
      </c>
      <c r="G748" s="39" t="s">
        <v>90</v>
      </c>
      <c r="H748" s="39" t="s">
        <v>89</v>
      </c>
      <c r="I748" s="39"/>
      <c r="J748" s="39"/>
      <c r="K748" s="39"/>
      <c r="L748" s="39"/>
      <c r="M748" s="39"/>
      <c r="N748" s="128">
        <f t="shared" si="14"/>
        <v>10176466</v>
      </c>
      <c r="O748" s="4"/>
    </row>
    <row r="749" spans="3:15" ht="16.5" hidden="1">
      <c r="C749" s="38">
        <v>45944</v>
      </c>
      <c r="D749" s="130">
        <v>4000000</v>
      </c>
      <c r="E749" s="130"/>
      <c r="F749" s="4" t="s">
        <v>94</v>
      </c>
      <c r="G749" s="39" t="s">
        <v>93</v>
      </c>
      <c r="H749" s="39" t="s">
        <v>92</v>
      </c>
      <c r="I749" s="39"/>
      <c r="J749" s="39"/>
      <c r="K749" s="39"/>
      <c r="L749" s="39"/>
      <c r="M749" s="39"/>
      <c r="N749" s="128">
        <f t="shared" si="14"/>
        <v>6176466</v>
      </c>
      <c r="O749" s="4"/>
    </row>
    <row r="750" spans="3:15" ht="16.5" hidden="1">
      <c r="C750" s="38">
        <v>45944</v>
      </c>
      <c r="D750" s="130">
        <v>120600</v>
      </c>
      <c r="E750" s="130"/>
      <c r="F750" s="4" t="s">
        <v>403</v>
      </c>
      <c r="G750" s="39" t="s">
        <v>113</v>
      </c>
      <c r="H750" s="39"/>
      <c r="I750" s="39"/>
      <c r="J750" s="39"/>
      <c r="K750" s="39"/>
      <c r="L750" s="39"/>
      <c r="M750" s="39"/>
      <c r="N750" s="128">
        <f t="shared" si="14"/>
        <v>6055866</v>
      </c>
      <c r="O750" s="4"/>
    </row>
    <row r="751" spans="3:15" ht="16.5" hidden="1">
      <c r="C751" s="38">
        <v>45945</v>
      </c>
      <c r="D751" s="130"/>
      <c r="E751" s="130">
        <v>325001</v>
      </c>
      <c r="F751" s="4" t="s">
        <v>91</v>
      </c>
      <c r="G751" s="39" t="s">
        <v>90</v>
      </c>
      <c r="H751" s="39" t="s">
        <v>89</v>
      </c>
      <c r="I751" s="39"/>
      <c r="J751" s="39"/>
      <c r="K751" s="39"/>
      <c r="L751" s="39"/>
      <c r="M751" s="39"/>
      <c r="N751" s="128">
        <f t="shared" si="14"/>
        <v>6380867</v>
      </c>
      <c r="O751" s="4"/>
    </row>
    <row r="752" spans="3:15" ht="16.5" hidden="1">
      <c r="C752" s="38">
        <v>45946</v>
      </c>
      <c r="D752" s="130"/>
      <c r="E752" s="130">
        <v>511143</v>
      </c>
      <c r="F752" s="4" t="s">
        <v>91</v>
      </c>
      <c r="G752" s="39" t="s">
        <v>90</v>
      </c>
      <c r="H752" s="39" t="s">
        <v>89</v>
      </c>
      <c r="I752" s="39"/>
      <c r="J752" s="39"/>
      <c r="K752" s="39"/>
      <c r="L752" s="39"/>
      <c r="M752" s="39"/>
      <c r="N752" s="128">
        <f t="shared" si="14"/>
        <v>6892010</v>
      </c>
      <c r="O752" s="4"/>
    </row>
    <row r="753" spans="3:15" ht="16.5" hidden="1">
      <c r="C753" s="38">
        <v>45946</v>
      </c>
      <c r="D753" s="130">
        <v>790780</v>
      </c>
      <c r="E753" s="130"/>
      <c r="F753" s="4" t="s">
        <v>402</v>
      </c>
      <c r="G753" s="39" t="s">
        <v>97</v>
      </c>
      <c r="H753" s="39" t="s">
        <v>67</v>
      </c>
      <c r="I753" s="39"/>
      <c r="J753" s="39"/>
      <c r="K753" s="39"/>
      <c r="L753" s="39"/>
      <c r="M753" s="39"/>
      <c r="N753" s="128">
        <f t="shared" si="14"/>
        <v>6101230</v>
      </c>
      <c r="O753" s="4"/>
    </row>
    <row r="754" spans="3:15" ht="16.5" hidden="1">
      <c r="C754" s="38">
        <v>45946</v>
      </c>
      <c r="D754" s="130">
        <v>975300</v>
      </c>
      <c r="E754" s="130"/>
      <c r="F754" s="4" t="s">
        <v>401</v>
      </c>
      <c r="G754" s="39" t="s">
        <v>97</v>
      </c>
      <c r="H754" s="39" t="s">
        <v>39</v>
      </c>
      <c r="I754" s="39" t="s">
        <v>90</v>
      </c>
      <c r="J754" s="39">
        <v>200</v>
      </c>
      <c r="K754" s="39"/>
      <c r="L754" s="39"/>
      <c r="M754" s="39"/>
      <c r="N754" s="128">
        <f t="shared" si="14"/>
        <v>5125930</v>
      </c>
      <c r="O754" s="4"/>
    </row>
    <row r="755" spans="3:15" ht="16.5" hidden="1">
      <c r="C755" s="38">
        <v>45946</v>
      </c>
      <c r="D755" s="130">
        <v>647420</v>
      </c>
      <c r="E755" s="130"/>
      <c r="F755" s="4" t="s">
        <v>400</v>
      </c>
      <c r="G755" s="39" t="s">
        <v>97</v>
      </c>
      <c r="H755" s="39" t="s">
        <v>63</v>
      </c>
      <c r="I755" s="39" t="s">
        <v>90</v>
      </c>
      <c r="J755" s="39">
        <v>300</v>
      </c>
      <c r="K755" s="39"/>
      <c r="L755" s="39"/>
      <c r="M755" s="39"/>
      <c r="N755" s="128">
        <f t="shared" si="14"/>
        <v>4478510</v>
      </c>
      <c r="O755" s="4"/>
    </row>
    <row r="756" spans="3:15" ht="16.5" hidden="1">
      <c r="C756" s="38">
        <v>45946</v>
      </c>
      <c r="D756" s="130">
        <v>9500</v>
      </c>
      <c r="E756" s="130"/>
      <c r="F756" s="4" t="s">
        <v>399</v>
      </c>
      <c r="G756" s="39" t="s">
        <v>97</v>
      </c>
      <c r="H756" s="39" t="s">
        <v>88</v>
      </c>
      <c r="I756" s="39"/>
      <c r="J756" s="39"/>
      <c r="K756" s="39"/>
      <c r="L756" s="39"/>
      <c r="M756" s="39"/>
      <c r="N756" s="128">
        <f t="shared" si="14"/>
        <v>4469010</v>
      </c>
      <c r="O756" s="4"/>
    </row>
    <row r="757" spans="3:15" ht="16.5" hidden="1">
      <c r="C757" s="38">
        <v>45947</v>
      </c>
      <c r="D757" s="130"/>
      <c r="E757" s="130">
        <v>34827</v>
      </c>
      <c r="F757" s="4" t="s">
        <v>91</v>
      </c>
      <c r="G757" s="39" t="s">
        <v>90</v>
      </c>
      <c r="H757" s="39" t="s">
        <v>89</v>
      </c>
      <c r="I757" s="39"/>
      <c r="J757" s="39"/>
      <c r="K757" s="39"/>
      <c r="L757" s="39"/>
      <c r="M757" s="39"/>
      <c r="N757" s="128">
        <f t="shared" si="14"/>
        <v>4503837</v>
      </c>
      <c r="O757" s="4"/>
    </row>
    <row r="758" spans="3:15" ht="16.5" hidden="1">
      <c r="C758" s="38">
        <v>45947</v>
      </c>
      <c r="D758" s="130">
        <v>2600</v>
      </c>
      <c r="E758" s="130"/>
      <c r="F758" s="4" t="s">
        <v>268</v>
      </c>
      <c r="G758" s="39" t="s">
        <v>102</v>
      </c>
      <c r="H758" s="39"/>
      <c r="I758" s="39"/>
      <c r="J758" s="39"/>
      <c r="K758" s="39"/>
      <c r="L758" s="39"/>
      <c r="M758" s="39"/>
      <c r="N758" s="128">
        <f t="shared" si="14"/>
        <v>4501237</v>
      </c>
      <c r="O758" s="4"/>
    </row>
    <row r="759" spans="3:15" ht="16.5" hidden="1">
      <c r="C759" s="38">
        <v>45947</v>
      </c>
      <c r="D759" s="130"/>
      <c r="E759" s="130">
        <v>374217</v>
      </c>
      <c r="F759" s="4" t="s">
        <v>91</v>
      </c>
      <c r="G759" s="39" t="s">
        <v>90</v>
      </c>
      <c r="H759" s="39" t="s">
        <v>89</v>
      </c>
      <c r="I759" s="39"/>
      <c r="J759" s="39"/>
      <c r="K759" s="39"/>
      <c r="L759" s="39"/>
      <c r="M759" s="39"/>
      <c r="N759" s="128">
        <f t="shared" si="14"/>
        <v>4875454</v>
      </c>
      <c r="O759" s="4"/>
    </row>
    <row r="760" spans="3:15" ht="16.5" hidden="1">
      <c r="C760" s="38">
        <v>45948</v>
      </c>
      <c r="D760" s="130"/>
      <c r="E760" s="130">
        <v>541330</v>
      </c>
      <c r="F760" s="4" t="s">
        <v>91</v>
      </c>
      <c r="G760" s="39" t="s">
        <v>90</v>
      </c>
      <c r="H760" s="39" t="s">
        <v>89</v>
      </c>
      <c r="I760" s="39"/>
      <c r="J760" s="39"/>
      <c r="K760" s="39"/>
      <c r="L760" s="39"/>
      <c r="M760" s="39"/>
      <c r="N760" s="128">
        <f t="shared" si="14"/>
        <v>5416784</v>
      </c>
      <c r="O760" s="4"/>
    </row>
    <row r="761" spans="3:15" ht="16.5" hidden="1">
      <c r="C761" s="38">
        <v>45949</v>
      </c>
      <c r="D761" s="130"/>
      <c r="E761" s="130">
        <v>114327</v>
      </c>
      <c r="F761" s="4" t="s">
        <v>91</v>
      </c>
      <c r="G761" s="39" t="s">
        <v>90</v>
      </c>
      <c r="H761" s="39" t="s">
        <v>89</v>
      </c>
      <c r="I761" s="39"/>
      <c r="J761" s="39"/>
      <c r="K761" s="39"/>
      <c r="L761" s="39"/>
      <c r="M761" s="39"/>
      <c r="N761" s="128">
        <f t="shared" si="14"/>
        <v>5531111</v>
      </c>
      <c r="O761" s="4"/>
    </row>
    <row r="762" spans="3:15" ht="16.5" hidden="1">
      <c r="C762" s="38">
        <v>45950</v>
      </c>
      <c r="D762" s="130">
        <v>254220</v>
      </c>
      <c r="E762" s="130"/>
      <c r="F762" s="4" t="s">
        <v>398</v>
      </c>
      <c r="G762" s="39" t="s">
        <v>97</v>
      </c>
      <c r="H762" s="39" t="s">
        <v>67</v>
      </c>
      <c r="I762" s="39" t="s">
        <v>96</v>
      </c>
      <c r="J762" s="39">
        <v>254220</v>
      </c>
      <c r="K762" s="39"/>
      <c r="L762" s="39"/>
      <c r="M762" s="39"/>
      <c r="N762" s="128">
        <f t="shared" si="14"/>
        <v>5276891</v>
      </c>
      <c r="O762" s="4"/>
    </row>
    <row r="763" spans="3:15" ht="16.5" hidden="1">
      <c r="C763" s="38">
        <v>45950</v>
      </c>
      <c r="D763" s="130">
        <v>16280</v>
      </c>
      <c r="E763" s="130"/>
      <c r="F763" s="4" t="s">
        <v>264</v>
      </c>
      <c r="G763" s="39" t="s">
        <v>102</v>
      </c>
      <c r="H763" s="39"/>
      <c r="I763" s="39"/>
      <c r="J763" s="39"/>
      <c r="K763" s="39"/>
      <c r="L763" s="39"/>
      <c r="M763" s="39"/>
      <c r="N763" s="128">
        <f t="shared" si="14"/>
        <v>5260611</v>
      </c>
      <c r="O763" s="4"/>
    </row>
    <row r="764" spans="3:15" ht="16.5" hidden="1">
      <c r="C764" s="38">
        <v>45950</v>
      </c>
      <c r="D764" s="130">
        <v>165500</v>
      </c>
      <c r="E764" s="130"/>
      <c r="F764" s="4" t="s">
        <v>397</v>
      </c>
      <c r="G764" s="39" t="s">
        <v>97</v>
      </c>
      <c r="H764" s="39" t="s">
        <v>67</v>
      </c>
      <c r="I764" s="39"/>
      <c r="J764" s="39"/>
      <c r="K764" s="39"/>
      <c r="L764" s="39"/>
      <c r="M764" s="39"/>
      <c r="N764" s="128">
        <f t="shared" si="14"/>
        <v>5095111</v>
      </c>
      <c r="O764" s="4"/>
    </row>
    <row r="765" spans="3:15" ht="16.5" hidden="1">
      <c r="C765" s="38">
        <v>45950</v>
      </c>
      <c r="D765" s="130">
        <v>204100</v>
      </c>
      <c r="E765" s="130"/>
      <c r="F765" s="4" t="s">
        <v>396</v>
      </c>
      <c r="G765" s="39" t="s">
        <v>97</v>
      </c>
      <c r="H765" s="39" t="s">
        <v>39</v>
      </c>
      <c r="I765" s="39" t="s">
        <v>90</v>
      </c>
      <c r="J765" s="39"/>
      <c r="K765" s="39"/>
      <c r="L765" s="39"/>
      <c r="M765" s="39"/>
      <c r="N765" s="128">
        <f t="shared" si="14"/>
        <v>4891011</v>
      </c>
      <c r="O765" s="4"/>
    </row>
    <row r="766" spans="3:15" ht="16.5" hidden="1">
      <c r="C766" s="38">
        <v>45950</v>
      </c>
      <c r="D766" s="130">
        <v>135470</v>
      </c>
      <c r="E766" s="130"/>
      <c r="F766" s="4" t="s">
        <v>395</v>
      </c>
      <c r="G766" s="39" t="s">
        <v>97</v>
      </c>
      <c r="H766" s="39" t="s">
        <v>63</v>
      </c>
      <c r="I766" s="39" t="s">
        <v>90</v>
      </c>
      <c r="J766" s="39"/>
      <c r="K766" s="39"/>
      <c r="L766" s="39"/>
      <c r="M766" s="39"/>
      <c r="N766" s="128">
        <f t="shared" si="14"/>
        <v>4755541</v>
      </c>
      <c r="O766" s="4"/>
    </row>
    <row r="767" spans="3:15" ht="16.5" hidden="1">
      <c r="C767" s="38">
        <v>45950</v>
      </c>
      <c r="D767" s="130">
        <v>1900</v>
      </c>
      <c r="E767" s="130"/>
      <c r="F767" s="4" t="s">
        <v>394</v>
      </c>
      <c r="G767" s="39" t="s">
        <v>97</v>
      </c>
      <c r="H767" s="39" t="s">
        <v>88</v>
      </c>
      <c r="I767" s="39"/>
      <c r="J767" s="39"/>
      <c r="K767" s="39"/>
      <c r="L767" s="39"/>
      <c r="M767" s="39"/>
      <c r="N767" s="128">
        <f t="shared" si="14"/>
        <v>4753641</v>
      </c>
      <c r="O767" s="4"/>
    </row>
    <row r="768" spans="3:15" ht="16.5" hidden="1">
      <c r="C768" s="38">
        <v>45951</v>
      </c>
      <c r="D768" s="130">
        <v>22000</v>
      </c>
      <c r="E768" s="130"/>
      <c r="F768" s="4" t="s">
        <v>393</v>
      </c>
      <c r="G768" s="39" t="s">
        <v>113</v>
      </c>
      <c r="H768" s="39"/>
      <c r="I768" s="39"/>
      <c r="J768" s="39"/>
      <c r="K768" s="39"/>
      <c r="L768" s="39"/>
      <c r="M768" s="39"/>
      <c r="N768" s="128">
        <f t="shared" si="14"/>
        <v>4731641</v>
      </c>
      <c r="O768" s="4"/>
    </row>
    <row r="769" spans="3:15" ht="16.5" hidden="1">
      <c r="C769" s="38">
        <v>45951</v>
      </c>
      <c r="D769" s="130">
        <v>3300</v>
      </c>
      <c r="E769" s="130"/>
      <c r="F769" s="4" t="s">
        <v>140</v>
      </c>
      <c r="G769" s="39" t="s">
        <v>113</v>
      </c>
      <c r="H769" s="39"/>
      <c r="I769" s="39"/>
      <c r="J769" s="39"/>
      <c r="K769" s="39"/>
      <c r="L769" s="39"/>
      <c r="M769" s="39"/>
      <c r="N769" s="128">
        <f t="shared" si="14"/>
        <v>4728341</v>
      </c>
      <c r="O769" s="4"/>
    </row>
    <row r="770" spans="3:15" ht="16.5" hidden="1">
      <c r="C770" s="38">
        <v>45951</v>
      </c>
      <c r="D770" s="130">
        <v>300000</v>
      </c>
      <c r="E770" s="130"/>
      <c r="F770" s="4" t="s">
        <v>392</v>
      </c>
      <c r="G770" s="39" t="s">
        <v>391</v>
      </c>
      <c r="H770" s="39" t="s">
        <v>390</v>
      </c>
      <c r="I770" s="39"/>
      <c r="J770" s="39"/>
      <c r="K770" s="39"/>
      <c r="L770" s="39"/>
      <c r="M770" s="39"/>
      <c r="N770" s="128">
        <f t="shared" si="14"/>
        <v>4428341</v>
      </c>
      <c r="O770" s="4"/>
    </row>
    <row r="771" spans="3:15" ht="16.5" hidden="1">
      <c r="C771" s="38">
        <v>45951</v>
      </c>
      <c r="D771" s="130"/>
      <c r="E771" s="130">
        <v>98683</v>
      </c>
      <c r="F771" s="4" t="s">
        <v>91</v>
      </c>
      <c r="G771" s="39" t="s">
        <v>90</v>
      </c>
      <c r="H771" s="39" t="s">
        <v>89</v>
      </c>
      <c r="I771" s="39"/>
      <c r="J771" s="39"/>
      <c r="K771" s="39"/>
      <c r="L771" s="39"/>
      <c r="M771" s="39"/>
      <c r="N771" s="128">
        <f t="shared" si="14"/>
        <v>4527024</v>
      </c>
      <c r="O771" s="4"/>
    </row>
    <row r="772" spans="3:15" ht="16.5" hidden="1">
      <c r="C772" s="38">
        <v>45951</v>
      </c>
      <c r="D772" s="130">
        <v>177000</v>
      </c>
      <c r="E772" s="130"/>
      <c r="F772" s="4" t="s">
        <v>103</v>
      </c>
      <c r="G772" s="39" t="s">
        <v>102</v>
      </c>
      <c r="H772" s="39"/>
      <c r="I772" s="39"/>
      <c r="J772" s="39"/>
      <c r="K772" s="39"/>
      <c r="L772" s="39"/>
      <c r="M772" s="39"/>
      <c r="N772" s="128">
        <f t="shared" si="14"/>
        <v>4350024</v>
      </c>
      <c r="O772" s="4"/>
    </row>
    <row r="773" spans="3:15" ht="16.5" hidden="1">
      <c r="C773" s="38">
        <v>45952</v>
      </c>
      <c r="D773" s="130"/>
      <c r="E773" s="130">
        <v>869264</v>
      </c>
      <c r="F773" s="4" t="s">
        <v>91</v>
      </c>
      <c r="G773" s="39" t="s">
        <v>90</v>
      </c>
      <c r="H773" s="39" t="s">
        <v>89</v>
      </c>
      <c r="I773" s="39"/>
      <c r="J773" s="39"/>
      <c r="K773" s="39"/>
      <c r="L773" s="39"/>
      <c r="M773" s="39"/>
      <c r="N773" s="128">
        <f t="shared" si="14"/>
        <v>5219288</v>
      </c>
      <c r="O773" s="4"/>
    </row>
    <row r="774" spans="3:15" ht="16.5" hidden="1">
      <c r="C774" s="38">
        <v>45953</v>
      </c>
      <c r="D774" s="130"/>
      <c r="E774" s="130">
        <v>199331</v>
      </c>
      <c r="F774" s="4" t="s">
        <v>91</v>
      </c>
      <c r="G774" s="39" t="s">
        <v>90</v>
      </c>
      <c r="H774" s="39" t="s">
        <v>89</v>
      </c>
      <c r="I774" s="39"/>
      <c r="J774" s="39"/>
      <c r="K774" s="39"/>
      <c r="L774" s="39"/>
      <c r="M774" s="39"/>
      <c r="N774" s="128">
        <f t="shared" si="14"/>
        <v>5418619</v>
      </c>
      <c r="O774" s="4"/>
    </row>
    <row r="775" spans="3:15" ht="16.5" hidden="1">
      <c r="C775" s="38">
        <v>45953</v>
      </c>
      <c r="D775" s="130">
        <v>2000000</v>
      </c>
      <c r="E775" s="130"/>
      <c r="F775" s="47" t="s">
        <v>389</v>
      </c>
      <c r="G775" s="39" t="s">
        <v>97</v>
      </c>
      <c r="H775" s="39" t="s">
        <v>68</v>
      </c>
      <c r="I775" s="39"/>
      <c r="J775" s="39"/>
      <c r="K775" s="39"/>
      <c r="L775" s="39"/>
      <c r="M775" s="39"/>
      <c r="N775" s="128">
        <f t="shared" si="14"/>
        <v>3418619</v>
      </c>
      <c r="O775" s="4"/>
    </row>
    <row r="776" spans="3:15" ht="16.5" hidden="1">
      <c r="C776" s="38">
        <v>45954</v>
      </c>
      <c r="D776" s="130"/>
      <c r="E776" s="130">
        <v>879877</v>
      </c>
      <c r="F776" s="4" t="s">
        <v>91</v>
      </c>
      <c r="G776" s="39" t="s">
        <v>90</v>
      </c>
      <c r="H776" s="39" t="s">
        <v>89</v>
      </c>
      <c r="I776" s="39"/>
      <c r="J776" s="39"/>
      <c r="K776" s="39"/>
      <c r="L776" s="39"/>
      <c r="M776" s="39"/>
      <c r="N776" s="128">
        <f t="shared" si="14"/>
        <v>4298496</v>
      </c>
      <c r="O776" s="4"/>
    </row>
    <row r="777" spans="3:15" ht="16.5" hidden="1">
      <c r="C777" s="38">
        <v>45954</v>
      </c>
      <c r="D777" s="130">
        <v>1852400</v>
      </c>
      <c r="E777" s="130"/>
      <c r="F777" s="4" t="s">
        <v>388</v>
      </c>
      <c r="G777" s="39" t="s">
        <v>97</v>
      </c>
      <c r="H777" s="39" t="s">
        <v>67</v>
      </c>
      <c r="I777" s="39" t="s">
        <v>96</v>
      </c>
      <c r="J777" s="39">
        <v>1424400</v>
      </c>
      <c r="K777" s="39"/>
      <c r="L777" s="39"/>
      <c r="M777" s="39"/>
      <c r="N777" s="128">
        <f t="shared" si="14"/>
        <v>2446096</v>
      </c>
      <c r="O777" s="4"/>
    </row>
    <row r="778" spans="3:15" ht="16.5" hidden="1">
      <c r="C778" s="38">
        <v>45954</v>
      </c>
      <c r="D778" s="130">
        <v>1852400</v>
      </c>
      <c r="E778" s="130"/>
      <c r="F778" s="4" t="s">
        <v>387</v>
      </c>
      <c r="G778" s="39" t="s">
        <v>97</v>
      </c>
      <c r="H778" s="39" t="s">
        <v>39</v>
      </c>
      <c r="I778" s="39" t="s">
        <v>96</v>
      </c>
      <c r="J778" s="39">
        <v>1424400</v>
      </c>
      <c r="K778" s="39"/>
      <c r="L778" s="39"/>
      <c r="M778" s="39"/>
      <c r="N778" s="128">
        <f t="shared" si="14"/>
        <v>593696</v>
      </c>
      <c r="O778" s="4"/>
    </row>
    <row r="779" spans="3:15" ht="16.5" hidden="1">
      <c r="C779" s="38">
        <v>45955</v>
      </c>
      <c r="D779" s="130"/>
      <c r="E779" s="130">
        <v>332658</v>
      </c>
      <c r="F779" s="4" t="s">
        <v>91</v>
      </c>
      <c r="G779" s="39" t="s">
        <v>90</v>
      </c>
      <c r="H779" s="39" t="s">
        <v>89</v>
      </c>
      <c r="I779" s="39"/>
      <c r="J779" s="39"/>
      <c r="K779" s="39"/>
      <c r="L779" s="39"/>
      <c r="M779" s="39"/>
      <c r="N779" s="128">
        <f t="shared" si="14"/>
        <v>926354</v>
      </c>
      <c r="O779" s="4"/>
    </row>
    <row r="780" spans="3:15" ht="16.5" hidden="1">
      <c r="C780" s="38">
        <v>45955</v>
      </c>
      <c r="D780" s="130">
        <v>37000</v>
      </c>
      <c r="E780" s="130"/>
      <c r="F780" s="4" t="s">
        <v>386</v>
      </c>
      <c r="G780" s="39" t="s">
        <v>97</v>
      </c>
      <c r="H780" s="39" t="s">
        <v>67</v>
      </c>
      <c r="I780" s="39" t="s">
        <v>96</v>
      </c>
      <c r="J780" s="39">
        <v>35610</v>
      </c>
      <c r="K780" s="39"/>
      <c r="L780" s="39"/>
      <c r="M780" s="39"/>
      <c r="N780" s="128">
        <f t="shared" si="14"/>
        <v>889354</v>
      </c>
      <c r="O780" s="4"/>
    </row>
    <row r="781" spans="3:15" ht="16.5" hidden="1">
      <c r="C781" s="38">
        <v>45955</v>
      </c>
      <c r="D781" s="130">
        <v>37000</v>
      </c>
      <c r="E781" s="130"/>
      <c r="F781" s="4" t="s">
        <v>386</v>
      </c>
      <c r="G781" s="39" t="s">
        <v>97</v>
      </c>
      <c r="H781" s="39" t="s">
        <v>67</v>
      </c>
      <c r="I781" s="39" t="s">
        <v>96</v>
      </c>
      <c r="J781" s="39">
        <v>35610</v>
      </c>
      <c r="K781" s="39"/>
      <c r="L781" s="39"/>
      <c r="M781" s="39"/>
      <c r="N781" s="128">
        <f t="shared" si="14"/>
        <v>852354</v>
      </c>
      <c r="O781" s="4"/>
    </row>
    <row r="782" spans="3:15" ht="16.5" hidden="1">
      <c r="C782" s="38">
        <v>45955</v>
      </c>
      <c r="D782" s="130">
        <v>36000</v>
      </c>
      <c r="E782" s="130"/>
      <c r="F782" s="4" t="s">
        <v>385</v>
      </c>
      <c r="G782" s="39" t="s">
        <v>97</v>
      </c>
      <c r="H782" s="39" t="s">
        <v>39</v>
      </c>
      <c r="I782" s="39" t="s">
        <v>96</v>
      </c>
      <c r="J782" s="39">
        <v>35610</v>
      </c>
      <c r="K782" s="39"/>
      <c r="L782" s="39"/>
      <c r="M782" s="39"/>
      <c r="N782" s="128">
        <f t="shared" si="14"/>
        <v>816354</v>
      </c>
      <c r="O782" s="4"/>
    </row>
    <row r="783" spans="3:15" ht="16.5" hidden="1">
      <c r="C783" s="38">
        <v>45955</v>
      </c>
      <c r="D783" s="130">
        <v>36000</v>
      </c>
      <c r="E783" s="130"/>
      <c r="F783" s="4" t="s">
        <v>385</v>
      </c>
      <c r="G783" s="39" t="s">
        <v>97</v>
      </c>
      <c r="H783" s="39" t="s">
        <v>39</v>
      </c>
      <c r="I783" s="39" t="s">
        <v>96</v>
      </c>
      <c r="J783" s="39">
        <v>35610</v>
      </c>
      <c r="K783" s="39"/>
      <c r="L783" s="39"/>
      <c r="M783" s="39"/>
      <c r="N783" s="128">
        <f t="shared" si="14"/>
        <v>780354</v>
      </c>
      <c r="O783" s="4"/>
    </row>
    <row r="784" spans="3:15" ht="16.5" hidden="1">
      <c r="C784" s="38">
        <v>45955</v>
      </c>
      <c r="D784" s="130">
        <v>66000</v>
      </c>
      <c r="E784" s="130"/>
      <c r="F784" s="4" t="s">
        <v>103</v>
      </c>
      <c r="G784" s="39" t="s">
        <v>102</v>
      </c>
      <c r="H784" s="39"/>
      <c r="I784" s="39"/>
      <c r="J784" s="39"/>
      <c r="K784" s="39"/>
      <c r="L784" s="39"/>
      <c r="M784" s="39"/>
      <c r="N784" s="128">
        <f t="shared" si="14"/>
        <v>714354</v>
      </c>
      <c r="O784" s="4"/>
    </row>
    <row r="785" spans="3:15" ht="16.5" hidden="1">
      <c r="C785" s="38">
        <v>45956</v>
      </c>
      <c r="D785" s="130"/>
      <c r="E785" s="130">
        <v>438022</v>
      </c>
      <c r="F785" s="4" t="s">
        <v>91</v>
      </c>
      <c r="G785" s="39" t="s">
        <v>90</v>
      </c>
      <c r="H785" s="39" t="s">
        <v>89</v>
      </c>
      <c r="I785" s="39"/>
      <c r="J785" s="39"/>
      <c r="K785" s="39"/>
      <c r="L785" s="39"/>
      <c r="M785" s="39"/>
      <c r="N785" s="128">
        <f t="shared" si="14"/>
        <v>1152376</v>
      </c>
      <c r="O785" s="4"/>
    </row>
    <row r="786" spans="3:15" ht="16.5" hidden="1">
      <c r="C786" s="38">
        <v>45957</v>
      </c>
      <c r="D786" s="130"/>
      <c r="E786" s="130">
        <v>256346</v>
      </c>
      <c r="F786" s="4" t="s">
        <v>91</v>
      </c>
      <c r="G786" s="39" t="s">
        <v>90</v>
      </c>
      <c r="H786" s="39" t="s">
        <v>89</v>
      </c>
      <c r="I786" s="39"/>
      <c r="J786" s="39"/>
      <c r="K786" s="39"/>
      <c r="L786" s="39"/>
      <c r="M786" s="39"/>
      <c r="N786" s="128">
        <f t="shared" si="14"/>
        <v>1408722</v>
      </c>
      <c r="O786" s="4"/>
    </row>
    <row r="787" spans="3:15" ht="16.5" hidden="1">
      <c r="C787" s="38">
        <v>45957</v>
      </c>
      <c r="D787" s="130"/>
      <c r="E787" s="130">
        <v>3000000</v>
      </c>
      <c r="F787" s="4" t="s">
        <v>290</v>
      </c>
      <c r="G787" s="39" t="s">
        <v>289</v>
      </c>
      <c r="H787" s="39" t="s">
        <v>288</v>
      </c>
      <c r="I787" s="39"/>
      <c r="J787" s="39"/>
      <c r="K787" s="39"/>
      <c r="L787" s="39"/>
      <c r="M787" s="39"/>
      <c r="N787" s="128">
        <f t="shared" si="14"/>
        <v>4408722</v>
      </c>
      <c r="O787" s="4"/>
    </row>
    <row r="788" spans="3:15" ht="16.5" hidden="1">
      <c r="C788" s="38">
        <v>45957</v>
      </c>
      <c r="D788" s="130">
        <v>1100000</v>
      </c>
      <c r="E788" s="130"/>
      <c r="F788" s="4" t="s">
        <v>840</v>
      </c>
      <c r="G788" s="39" t="s">
        <v>97</v>
      </c>
      <c r="H788" s="39" t="s">
        <v>44</v>
      </c>
      <c r="I788" s="39"/>
      <c r="J788" s="39"/>
      <c r="K788" s="39"/>
      <c r="L788" s="39"/>
      <c r="M788" s="39"/>
      <c r="N788" s="128">
        <f t="shared" si="14"/>
        <v>3308722</v>
      </c>
      <c r="O788" s="4"/>
    </row>
    <row r="789" spans="3:15" ht="16.5" hidden="1">
      <c r="C789" s="38">
        <v>45957</v>
      </c>
      <c r="D789" s="130">
        <v>1100000</v>
      </c>
      <c r="E789" s="130"/>
      <c r="F789" s="4" t="s">
        <v>384</v>
      </c>
      <c r="G789" s="39" t="s">
        <v>97</v>
      </c>
      <c r="H789" s="39" t="s">
        <v>69</v>
      </c>
      <c r="I789" s="39"/>
      <c r="J789" s="39"/>
      <c r="K789" s="39"/>
      <c r="L789" s="39"/>
      <c r="M789" s="39"/>
      <c r="N789" s="128">
        <f t="shared" si="14"/>
        <v>2208722</v>
      </c>
      <c r="O789" s="4"/>
    </row>
    <row r="790" spans="3:15" ht="16.5" hidden="1">
      <c r="C790" s="38">
        <v>45957</v>
      </c>
      <c r="D790" s="130">
        <v>14900</v>
      </c>
      <c r="E790" s="130"/>
      <c r="F790" s="4" t="s">
        <v>176</v>
      </c>
      <c r="G790" s="39" t="s">
        <v>102</v>
      </c>
      <c r="H790" s="39"/>
      <c r="I790" s="39"/>
      <c r="J790" s="39"/>
      <c r="K790" s="39"/>
      <c r="L790" s="39"/>
      <c r="M790" s="39"/>
      <c r="N790" s="128">
        <f t="shared" si="14"/>
        <v>2193822</v>
      </c>
      <c r="O790" s="4"/>
    </row>
    <row r="791" spans="3:15" ht="16.5" hidden="1">
      <c r="C791" s="38">
        <v>45958</v>
      </c>
      <c r="D791" s="130">
        <v>120000</v>
      </c>
      <c r="E791" s="130"/>
      <c r="F791" s="4" t="s">
        <v>383</v>
      </c>
      <c r="G791" s="39" t="s">
        <v>97</v>
      </c>
      <c r="H791" s="39" t="s">
        <v>82</v>
      </c>
      <c r="I791" s="39"/>
      <c r="J791" s="39"/>
      <c r="K791" s="39"/>
      <c r="L791" s="39"/>
      <c r="M791" s="39"/>
      <c r="N791" s="128">
        <f t="shared" si="14"/>
        <v>2073822</v>
      </c>
      <c r="O791" s="4"/>
    </row>
    <row r="792" spans="3:15" ht="16.5" hidden="1">
      <c r="C792" s="38">
        <v>45958</v>
      </c>
      <c r="D792" s="130"/>
      <c r="E792" s="130">
        <v>632628</v>
      </c>
      <c r="F792" s="4" t="s">
        <v>91</v>
      </c>
      <c r="G792" s="39" t="s">
        <v>90</v>
      </c>
      <c r="H792" s="39" t="s">
        <v>89</v>
      </c>
      <c r="I792" s="39"/>
      <c r="J792" s="39"/>
      <c r="K792" s="39"/>
      <c r="L792" s="39"/>
      <c r="M792" s="39"/>
      <c r="N792" s="128">
        <f t="shared" si="14"/>
        <v>2706450</v>
      </c>
      <c r="O792" s="4"/>
    </row>
    <row r="793" spans="3:15" ht="16.5" hidden="1">
      <c r="C793" s="38">
        <v>45959</v>
      </c>
      <c r="D793" s="130"/>
      <c r="E793" s="130">
        <v>1149238</v>
      </c>
      <c r="F793" s="4" t="s">
        <v>91</v>
      </c>
      <c r="G793" s="39" t="s">
        <v>90</v>
      </c>
      <c r="H793" s="39" t="s">
        <v>89</v>
      </c>
      <c r="I793" s="39"/>
      <c r="J793" s="39"/>
      <c r="K793" s="39"/>
      <c r="L793" s="39"/>
      <c r="M793" s="39"/>
      <c r="N793" s="128">
        <f t="shared" si="14"/>
        <v>3855688</v>
      </c>
      <c r="O793" s="4"/>
    </row>
    <row r="794" spans="3:15" ht="16.5" hidden="1">
      <c r="C794" s="38">
        <v>45960</v>
      </c>
      <c r="D794" s="130"/>
      <c r="E794" s="130">
        <v>265450</v>
      </c>
      <c r="F794" s="4" t="s">
        <v>382</v>
      </c>
      <c r="G794" s="39" t="s">
        <v>90</v>
      </c>
      <c r="H794" s="39" t="s">
        <v>111</v>
      </c>
      <c r="I794" s="39"/>
      <c r="J794" s="39"/>
      <c r="K794" s="39"/>
      <c r="L794" s="39"/>
      <c r="M794" s="39"/>
      <c r="N794" s="128">
        <f t="shared" si="14"/>
        <v>4121138</v>
      </c>
      <c r="O794" s="4"/>
    </row>
    <row r="795" spans="3:15" ht="16.5" hidden="1">
      <c r="C795" s="38">
        <v>45960</v>
      </c>
      <c r="D795" s="130"/>
      <c r="E795" s="130">
        <v>807774</v>
      </c>
      <c r="F795" s="4" t="s">
        <v>91</v>
      </c>
      <c r="G795" s="39" t="s">
        <v>90</v>
      </c>
      <c r="H795" s="39" t="s">
        <v>89</v>
      </c>
      <c r="I795" s="39"/>
      <c r="J795" s="39"/>
      <c r="K795" s="39"/>
      <c r="L795" s="39"/>
      <c r="M795" s="39"/>
      <c r="N795" s="128">
        <f t="shared" si="14"/>
        <v>4928912</v>
      </c>
      <c r="O795" s="4"/>
    </row>
    <row r="796" spans="3:15" ht="16.5" hidden="1">
      <c r="C796" s="38">
        <v>45960</v>
      </c>
      <c r="D796" s="130">
        <v>220000</v>
      </c>
      <c r="E796" s="130"/>
      <c r="F796" s="4" t="s">
        <v>381</v>
      </c>
      <c r="G796" s="39" t="s">
        <v>97</v>
      </c>
      <c r="H796" s="39" t="s">
        <v>67</v>
      </c>
      <c r="I796" s="39"/>
      <c r="J796" s="39"/>
      <c r="K796" s="39"/>
      <c r="L796" s="39"/>
      <c r="M796" s="39"/>
      <c r="N796" s="128">
        <f t="shared" si="14"/>
        <v>4708912</v>
      </c>
      <c r="O796" s="4"/>
    </row>
    <row r="797" spans="3:15" ht="16.5" hidden="1">
      <c r="C797" s="38">
        <v>45960</v>
      </c>
      <c r="D797" s="130">
        <v>110000</v>
      </c>
      <c r="E797" s="130"/>
      <c r="F797" s="4" t="s">
        <v>381</v>
      </c>
      <c r="G797" s="39" t="s">
        <v>97</v>
      </c>
      <c r="H797" s="39" t="s">
        <v>39</v>
      </c>
      <c r="I797" s="39" t="s">
        <v>838</v>
      </c>
      <c r="J797" s="39"/>
      <c r="K797" s="39"/>
      <c r="L797" s="39"/>
      <c r="M797" s="39"/>
      <c r="N797" s="128">
        <f t="shared" si="14"/>
        <v>4598912</v>
      </c>
      <c r="O797" s="4"/>
    </row>
    <row r="798" spans="3:15" ht="16.5" hidden="1">
      <c r="C798" s="38">
        <v>45960</v>
      </c>
      <c r="D798" s="130">
        <v>55000</v>
      </c>
      <c r="E798" s="130"/>
      <c r="F798" s="4" t="s">
        <v>381</v>
      </c>
      <c r="G798" s="39" t="s">
        <v>97</v>
      </c>
      <c r="H798" s="39" t="s">
        <v>63</v>
      </c>
      <c r="I798" s="39" t="s">
        <v>838</v>
      </c>
      <c r="J798" s="39"/>
      <c r="K798" s="39"/>
      <c r="L798" s="39"/>
      <c r="M798" s="39"/>
      <c r="N798" s="128">
        <f t="shared" si="14"/>
        <v>4543912</v>
      </c>
      <c r="O798" s="4"/>
    </row>
    <row r="799" spans="3:15" ht="16.5" hidden="1">
      <c r="C799" s="38">
        <v>45960</v>
      </c>
      <c r="D799" s="130">
        <v>55000</v>
      </c>
      <c r="E799" s="130"/>
      <c r="F799" s="4" t="s">
        <v>381</v>
      </c>
      <c r="G799" s="39" t="s">
        <v>97</v>
      </c>
      <c r="H799" s="39" t="s">
        <v>69</v>
      </c>
      <c r="I799" s="39"/>
      <c r="J799" s="39"/>
      <c r="K799" s="39"/>
      <c r="L799" s="39"/>
      <c r="M799" s="39"/>
      <c r="N799" s="128">
        <f t="shared" si="14"/>
        <v>4488912</v>
      </c>
      <c r="O799" s="4"/>
    </row>
    <row r="800" spans="3:15" ht="16.5" hidden="1">
      <c r="C800" s="38">
        <v>45961</v>
      </c>
      <c r="D800" s="130"/>
      <c r="E800" s="130">
        <v>280</v>
      </c>
      <c r="F800" s="4" t="s">
        <v>220</v>
      </c>
      <c r="G800" s="39" t="s">
        <v>90</v>
      </c>
      <c r="H800" s="39" t="s">
        <v>139</v>
      </c>
      <c r="I800" s="39"/>
      <c r="J800" s="39"/>
      <c r="K800" s="39"/>
      <c r="L800" s="39"/>
      <c r="M800" s="39"/>
      <c r="N800" s="128">
        <f t="shared" si="14"/>
        <v>4489192</v>
      </c>
      <c r="O800" s="4"/>
    </row>
    <row r="801" spans="3:15" ht="16.5" hidden="1">
      <c r="C801" s="38">
        <v>45961</v>
      </c>
      <c r="D801" s="130"/>
      <c r="E801" s="130">
        <v>583108</v>
      </c>
      <c r="F801" s="4" t="s">
        <v>91</v>
      </c>
      <c r="G801" s="39" t="s">
        <v>90</v>
      </c>
      <c r="H801" s="39" t="s">
        <v>89</v>
      </c>
      <c r="I801" s="39"/>
      <c r="J801" s="39"/>
      <c r="K801" s="39"/>
      <c r="L801" s="39"/>
      <c r="M801" s="39"/>
      <c r="N801" s="128">
        <f t="shared" si="14"/>
        <v>5072300</v>
      </c>
      <c r="O801" s="4"/>
    </row>
    <row r="802" spans="3:15" ht="16.5" hidden="1">
      <c r="C802" s="38">
        <v>45961</v>
      </c>
      <c r="D802" s="130"/>
      <c r="E802" s="130">
        <v>23627</v>
      </c>
      <c r="F802" s="4" t="s">
        <v>91</v>
      </c>
      <c r="G802" s="39" t="s">
        <v>90</v>
      </c>
      <c r="H802" s="39" t="s">
        <v>89</v>
      </c>
      <c r="I802" s="39"/>
      <c r="J802" s="39"/>
      <c r="K802" s="39"/>
      <c r="L802" s="39"/>
      <c r="M802" s="39"/>
      <c r="N802" s="128">
        <f t="shared" si="14"/>
        <v>5095927</v>
      </c>
      <c r="O802" s="4"/>
    </row>
    <row r="803" spans="3:15" ht="16.5" hidden="1">
      <c r="C803" s="38">
        <v>45961</v>
      </c>
      <c r="D803" s="130">
        <v>8800</v>
      </c>
      <c r="E803" s="130"/>
      <c r="F803" s="4" t="s">
        <v>380</v>
      </c>
      <c r="G803" s="39" t="s">
        <v>97</v>
      </c>
      <c r="H803" s="39" t="s">
        <v>79</v>
      </c>
      <c r="I803" s="39"/>
      <c r="J803" s="39"/>
      <c r="K803" s="39"/>
      <c r="L803" s="39"/>
      <c r="M803" s="39"/>
      <c r="N803" s="128">
        <f t="shared" si="14"/>
        <v>5087127</v>
      </c>
      <c r="O803" s="4"/>
    </row>
    <row r="804" spans="3:15" ht="16.5" hidden="1">
      <c r="C804" s="38">
        <v>45961</v>
      </c>
      <c r="D804" s="130">
        <v>3200</v>
      </c>
      <c r="E804" s="130"/>
      <c r="F804" s="4" t="s">
        <v>379</v>
      </c>
      <c r="G804" s="39" t="s">
        <v>102</v>
      </c>
      <c r="H804" s="39"/>
      <c r="I804" s="39"/>
      <c r="J804" s="39"/>
      <c r="K804" s="39"/>
      <c r="L804" s="39"/>
      <c r="M804" s="39"/>
      <c r="N804" s="128">
        <f t="shared" si="14"/>
        <v>5083927</v>
      </c>
      <c r="O804" s="4"/>
    </row>
    <row r="805" spans="3:15" ht="16.5" hidden="1">
      <c r="C805" s="38">
        <v>45961</v>
      </c>
      <c r="D805" s="130">
        <v>110000</v>
      </c>
      <c r="E805" s="130"/>
      <c r="F805" s="4" t="s">
        <v>378</v>
      </c>
      <c r="G805" s="39" t="s">
        <v>97</v>
      </c>
      <c r="H805" s="39" t="s">
        <v>87</v>
      </c>
      <c r="I805" s="39"/>
      <c r="J805" s="39"/>
      <c r="K805" s="39"/>
      <c r="L805" s="39"/>
      <c r="M805" s="39"/>
      <c r="N805" s="128">
        <f t="shared" si="14"/>
        <v>4973927</v>
      </c>
      <c r="O805" s="4"/>
    </row>
    <row r="806" spans="3:15" ht="16.5" hidden="1">
      <c r="C806" s="38">
        <v>45961</v>
      </c>
      <c r="D806" s="130">
        <v>55000</v>
      </c>
      <c r="E806" s="130"/>
      <c r="F806" s="4" t="s">
        <v>213</v>
      </c>
      <c r="G806" s="39" t="s">
        <v>97</v>
      </c>
      <c r="H806" s="39" t="s">
        <v>44</v>
      </c>
      <c r="I806" s="39"/>
      <c r="J806" s="39"/>
      <c r="K806" s="39"/>
      <c r="L806" s="39"/>
      <c r="M806" s="39"/>
      <c r="N806" s="128">
        <f t="shared" si="14"/>
        <v>4918927</v>
      </c>
      <c r="O806" s="4"/>
    </row>
    <row r="807" spans="3:15" ht="16.5" hidden="1">
      <c r="C807" s="38">
        <v>45962</v>
      </c>
      <c r="D807" s="130">
        <v>107316</v>
      </c>
      <c r="E807" s="130"/>
      <c r="F807" s="4" t="s">
        <v>841</v>
      </c>
      <c r="G807" s="39" t="s">
        <v>102</v>
      </c>
      <c r="H807" s="39" t="s">
        <v>116</v>
      </c>
      <c r="I807" s="39"/>
      <c r="J807" s="39"/>
      <c r="K807" s="39"/>
      <c r="L807" s="39"/>
      <c r="M807" s="39"/>
      <c r="N807" s="128">
        <f t="shared" ref="N807:N870" si="15">SUM(N806,-D807,E807)</f>
        <v>4811611</v>
      </c>
      <c r="O807" s="4"/>
    </row>
    <row r="808" spans="3:15" ht="16.5" hidden="1">
      <c r="C808" s="38">
        <v>45964</v>
      </c>
      <c r="D808" s="130">
        <v>11900</v>
      </c>
      <c r="E808" s="130"/>
      <c r="F808" s="4" t="s">
        <v>377</v>
      </c>
      <c r="G808" s="39" t="s">
        <v>97</v>
      </c>
      <c r="H808" s="39" t="s">
        <v>79</v>
      </c>
      <c r="I808" s="39"/>
      <c r="J808" s="39"/>
      <c r="K808" s="39"/>
      <c r="L808" s="39"/>
      <c r="M808" s="39"/>
      <c r="N808" s="128">
        <f t="shared" si="15"/>
        <v>4799711</v>
      </c>
      <c r="O808" s="4"/>
    </row>
    <row r="809" spans="3:15" ht="16.5" hidden="1">
      <c r="C809" s="38">
        <v>45964</v>
      </c>
      <c r="D809" s="130">
        <v>4350</v>
      </c>
      <c r="E809" s="130"/>
      <c r="F809" s="4" t="s">
        <v>376</v>
      </c>
      <c r="G809" s="39" t="s">
        <v>97</v>
      </c>
      <c r="H809" s="39" t="s">
        <v>79</v>
      </c>
      <c r="I809" s="39"/>
      <c r="J809" s="39"/>
      <c r="K809" s="39"/>
      <c r="L809" s="39"/>
      <c r="M809" s="39"/>
      <c r="N809" s="128">
        <f t="shared" si="15"/>
        <v>4795361</v>
      </c>
      <c r="O809" s="4"/>
    </row>
    <row r="810" spans="3:15" ht="16.5" hidden="1">
      <c r="C810" s="38">
        <v>45964</v>
      </c>
      <c r="D810" s="130">
        <v>27800</v>
      </c>
      <c r="E810" s="130"/>
      <c r="F810" s="4" t="s">
        <v>375</v>
      </c>
      <c r="G810" s="39" t="s">
        <v>102</v>
      </c>
      <c r="H810" s="39"/>
      <c r="I810" s="39"/>
      <c r="J810" s="39"/>
      <c r="K810" s="39"/>
      <c r="L810" s="39"/>
      <c r="M810" s="39"/>
      <c r="N810" s="128">
        <f t="shared" si="15"/>
        <v>4767561</v>
      </c>
      <c r="O810" s="4"/>
    </row>
    <row r="811" spans="3:15" ht="16.5" hidden="1">
      <c r="C811" s="38">
        <v>45964</v>
      </c>
      <c r="D811" s="130"/>
      <c r="E811" s="130">
        <v>35772</v>
      </c>
      <c r="F811" s="4" t="s">
        <v>842</v>
      </c>
      <c r="G811" s="39" t="s">
        <v>90</v>
      </c>
      <c r="H811" s="39" t="s">
        <v>111</v>
      </c>
      <c r="I811" s="39" t="s">
        <v>135</v>
      </c>
      <c r="J811" s="39"/>
      <c r="K811" s="39"/>
      <c r="L811" s="39"/>
      <c r="M811" s="39"/>
      <c r="N811" s="128">
        <f t="shared" si="15"/>
        <v>4803333</v>
      </c>
      <c r="O811" s="4"/>
    </row>
    <row r="812" spans="3:15" ht="16.5" hidden="1">
      <c r="C812" s="38">
        <v>45964</v>
      </c>
      <c r="D812" s="130">
        <v>2052550</v>
      </c>
      <c r="E812" s="130"/>
      <c r="F812" s="4" t="s">
        <v>843</v>
      </c>
      <c r="G812" s="39" t="s">
        <v>97</v>
      </c>
      <c r="H812" s="39" t="s">
        <v>79</v>
      </c>
      <c r="I812" s="39" t="s">
        <v>96</v>
      </c>
      <c r="J812" s="39">
        <v>1520000</v>
      </c>
      <c r="K812" s="39"/>
      <c r="L812" s="39"/>
      <c r="M812" s="39"/>
      <c r="N812" s="128">
        <f t="shared" si="15"/>
        <v>2750783</v>
      </c>
      <c r="O812" s="4"/>
    </row>
    <row r="813" spans="3:15" ht="16.5" hidden="1">
      <c r="C813" s="38">
        <v>45964</v>
      </c>
      <c r="D813" s="130">
        <v>952650</v>
      </c>
      <c r="E813" s="130"/>
      <c r="F813" s="4" t="s">
        <v>844</v>
      </c>
      <c r="G813" s="39" t="s">
        <v>97</v>
      </c>
      <c r="H813" s="39" t="s">
        <v>44</v>
      </c>
      <c r="I813" s="39" t="s">
        <v>96</v>
      </c>
      <c r="J813" s="39">
        <v>596400</v>
      </c>
      <c r="K813" s="39"/>
      <c r="L813" s="39"/>
      <c r="M813" s="39"/>
      <c r="N813" s="128">
        <f t="shared" si="15"/>
        <v>1798133</v>
      </c>
      <c r="O813" s="4"/>
    </row>
    <row r="814" spans="3:15" ht="16.5" hidden="1">
      <c r="C814" s="38">
        <v>45964</v>
      </c>
      <c r="D814" s="130"/>
      <c r="E814" s="130">
        <v>157832</v>
      </c>
      <c r="F814" s="4" t="s">
        <v>91</v>
      </c>
      <c r="G814" s="39" t="s">
        <v>90</v>
      </c>
      <c r="H814" s="39" t="s">
        <v>89</v>
      </c>
      <c r="I814" s="39"/>
      <c r="J814" s="39"/>
      <c r="K814" s="39"/>
      <c r="L814" s="39"/>
      <c r="M814" s="39"/>
      <c r="N814" s="128">
        <f t="shared" si="15"/>
        <v>1955965</v>
      </c>
      <c r="O814" s="4"/>
    </row>
    <row r="815" spans="3:15" ht="16.5" hidden="1">
      <c r="C815" s="38">
        <v>45965</v>
      </c>
      <c r="D815" s="130"/>
      <c r="E815" s="130">
        <v>318289</v>
      </c>
      <c r="F815" s="4" t="s">
        <v>91</v>
      </c>
      <c r="G815" s="39" t="s">
        <v>90</v>
      </c>
      <c r="H815" s="39" t="s">
        <v>89</v>
      </c>
      <c r="I815" s="39"/>
      <c r="J815" s="39"/>
      <c r="K815" s="39"/>
      <c r="L815" s="39"/>
      <c r="M815" s="39"/>
      <c r="N815" s="128">
        <f t="shared" si="15"/>
        <v>2274254</v>
      </c>
      <c r="O815" s="4"/>
    </row>
    <row r="816" spans="3:15" ht="16.5" hidden="1">
      <c r="C816" s="38">
        <v>45965</v>
      </c>
      <c r="D816" s="130">
        <v>225700</v>
      </c>
      <c r="E816" s="130"/>
      <c r="F816" s="4" t="s">
        <v>374</v>
      </c>
      <c r="G816" s="39" t="s">
        <v>102</v>
      </c>
      <c r="H816" s="39"/>
      <c r="I816" s="39"/>
      <c r="J816" s="39"/>
      <c r="K816" s="39"/>
      <c r="L816" s="39"/>
      <c r="M816" s="39"/>
      <c r="N816" s="128">
        <f t="shared" si="15"/>
        <v>2048554</v>
      </c>
      <c r="O816" s="4"/>
    </row>
    <row r="817" spans="3:15" ht="16.5" hidden="1">
      <c r="C817" s="38">
        <v>45966</v>
      </c>
      <c r="D817" s="130">
        <v>611000</v>
      </c>
      <c r="E817" s="130"/>
      <c r="F817" s="4" t="s">
        <v>373</v>
      </c>
      <c r="G817" s="39" t="s">
        <v>97</v>
      </c>
      <c r="H817" s="39"/>
      <c r="I817" s="39"/>
      <c r="J817" s="39"/>
      <c r="K817" s="39"/>
      <c r="L817" s="39"/>
      <c r="M817" s="39"/>
      <c r="N817" s="128">
        <f t="shared" si="15"/>
        <v>1437554</v>
      </c>
      <c r="O817" s="4"/>
    </row>
    <row r="818" spans="3:15" ht="16.5" hidden="1">
      <c r="C818" s="38">
        <v>45966</v>
      </c>
      <c r="D818" s="130">
        <v>385000</v>
      </c>
      <c r="E818" s="130"/>
      <c r="F818" s="4" t="s">
        <v>372</v>
      </c>
      <c r="G818" s="39" t="s">
        <v>113</v>
      </c>
      <c r="H818" s="39"/>
      <c r="I818" s="39"/>
      <c r="J818" s="39"/>
      <c r="K818" s="39"/>
      <c r="L818" s="39"/>
      <c r="M818" s="39"/>
      <c r="N818" s="128">
        <f t="shared" si="15"/>
        <v>1052554</v>
      </c>
      <c r="O818" s="4"/>
    </row>
    <row r="819" spans="3:15" ht="16.5" hidden="1">
      <c r="C819" s="38">
        <v>45966</v>
      </c>
      <c r="D819" s="130"/>
      <c r="E819" s="130">
        <v>839518</v>
      </c>
      <c r="F819" s="4" t="s">
        <v>91</v>
      </c>
      <c r="G819" s="39" t="s">
        <v>90</v>
      </c>
      <c r="H819" s="39" t="s">
        <v>89</v>
      </c>
      <c r="I819" s="39"/>
      <c r="J819" s="39"/>
      <c r="K819" s="39"/>
      <c r="L819" s="39"/>
      <c r="M819" s="39"/>
      <c r="N819" s="128">
        <f t="shared" si="15"/>
        <v>1892072</v>
      </c>
      <c r="O819" s="4"/>
    </row>
    <row r="820" spans="3:15" ht="16.5" hidden="1">
      <c r="C820" s="38">
        <v>45966</v>
      </c>
      <c r="D820" s="130">
        <v>1058640</v>
      </c>
      <c r="E820" s="130"/>
      <c r="F820" s="4" t="s">
        <v>371</v>
      </c>
      <c r="G820" s="39" t="s">
        <v>97</v>
      </c>
      <c r="H820" s="39" t="s">
        <v>68</v>
      </c>
      <c r="I820" s="39" t="s">
        <v>96</v>
      </c>
      <c r="J820" s="39">
        <v>840000</v>
      </c>
      <c r="K820" s="39"/>
      <c r="L820" s="39"/>
      <c r="M820" s="39"/>
      <c r="N820" s="128">
        <f t="shared" si="15"/>
        <v>833432</v>
      </c>
      <c r="O820" s="4"/>
    </row>
    <row r="821" spans="3:15" ht="16.5" hidden="1">
      <c r="C821" s="38">
        <v>45967</v>
      </c>
      <c r="D821" s="130"/>
      <c r="E821" s="130">
        <v>1714852</v>
      </c>
      <c r="F821" s="4" t="s">
        <v>91</v>
      </c>
      <c r="G821" s="39" t="s">
        <v>90</v>
      </c>
      <c r="H821" s="39" t="s">
        <v>89</v>
      </c>
      <c r="I821" s="39"/>
      <c r="J821" s="39"/>
      <c r="K821" s="39"/>
      <c r="L821" s="39"/>
      <c r="M821" s="39"/>
      <c r="N821" s="128">
        <f t="shared" si="15"/>
        <v>2548284</v>
      </c>
      <c r="O821" s="4"/>
    </row>
    <row r="822" spans="3:15" ht="16.5" hidden="1">
      <c r="C822" s="38">
        <v>45967</v>
      </c>
      <c r="D822" s="130"/>
      <c r="E822" s="130">
        <v>442906</v>
      </c>
      <c r="F822" s="4" t="s">
        <v>91</v>
      </c>
      <c r="G822" s="39" t="s">
        <v>90</v>
      </c>
      <c r="H822" s="39" t="s">
        <v>89</v>
      </c>
      <c r="I822" s="39"/>
      <c r="J822" s="39"/>
      <c r="K822" s="39"/>
      <c r="L822" s="39"/>
      <c r="M822" s="39"/>
      <c r="N822" s="128">
        <f t="shared" si="15"/>
        <v>2991190</v>
      </c>
      <c r="O822" s="4"/>
    </row>
    <row r="823" spans="3:15" ht="16.5" hidden="1">
      <c r="C823" s="38">
        <v>45967</v>
      </c>
      <c r="D823" s="130">
        <v>317660</v>
      </c>
      <c r="E823" s="130"/>
      <c r="F823" s="4" t="s">
        <v>370</v>
      </c>
      <c r="G823" s="39" t="s">
        <v>97</v>
      </c>
      <c r="H823" s="39"/>
      <c r="I823" s="39"/>
      <c r="J823" s="39"/>
      <c r="K823" s="39"/>
      <c r="L823" s="39"/>
      <c r="M823" s="39"/>
      <c r="N823" s="128">
        <f t="shared" si="15"/>
        <v>2673530</v>
      </c>
      <c r="O823" s="4"/>
    </row>
    <row r="824" spans="3:15" ht="16.5" hidden="1">
      <c r="C824" s="38">
        <v>45967</v>
      </c>
      <c r="D824" s="130"/>
      <c r="E824" s="130">
        <v>84678</v>
      </c>
      <c r="F824" s="4" t="s">
        <v>91</v>
      </c>
      <c r="G824" s="39" t="s">
        <v>90</v>
      </c>
      <c r="H824" s="39" t="s">
        <v>89</v>
      </c>
      <c r="I824" s="39"/>
      <c r="J824" s="39"/>
      <c r="K824" s="39"/>
      <c r="L824" s="39"/>
      <c r="M824" s="39"/>
      <c r="N824" s="128">
        <f t="shared" si="15"/>
        <v>2758208</v>
      </c>
      <c r="O824" s="4"/>
    </row>
    <row r="825" spans="3:15" ht="16.5" hidden="1">
      <c r="C825" s="38">
        <v>45968</v>
      </c>
      <c r="D825" s="130"/>
      <c r="E825" s="130">
        <v>230432</v>
      </c>
      <c r="F825" s="4" t="s">
        <v>91</v>
      </c>
      <c r="G825" s="39" t="s">
        <v>90</v>
      </c>
      <c r="H825" s="39" t="s">
        <v>89</v>
      </c>
      <c r="I825" s="39"/>
      <c r="J825" s="39"/>
      <c r="K825" s="39"/>
      <c r="L825" s="39"/>
      <c r="M825" s="39"/>
      <c r="N825" s="128">
        <f t="shared" si="15"/>
        <v>2988640</v>
      </c>
      <c r="O825" s="4"/>
    </row>
    <row r="826" spans="3:15" ht="16.5" hidden="1">
      <c r="C826" s="38">
        <v>45968</v>
      </c>
      <c r="D826" s="130"/>
      <c r="E826" s="130">
        <v>8916</v>
      </c>
      <c r="F826" s="4" t="s">
        <v>91</v>
      </c>
      <c r="G826" s="39" t="s">
        <v>90</v>
      </c>
      <c r="H826" s="39" t="s">
        <v>89</v>
      </c>
      <c r="I826" s="39"/>
      <c r="J826" s="39"/>
      <c r="K826" s="39"/>
      <c r="L826" s="39"/>
      <c r="M826" s="39"/>
      <c r="N826" s="128">
        <f t="shared" si="15"/>
        <v>2997556</v>
      </c>
      <c r="O826" s="4"/>
    </row>
    <row r="827" spans="3:15" ht="16.5" hidden="1">
      <c r="C827" s="38">
        <v>45969</v>
      </c>
      <c r="D827" s="130"/>
      <c r="E827" s="130">
        <v>443123</v>
      </c>
      <c r="F827" s="4" t="s">
        <v>91</v>
      </c>
      <c r="G827" s="39" t="s">
        <v>90</v>
      </c>
      <c r="H827" s="39" t="s">
        <v>89</v>
      </c>
      <c r="I827" s="39"/>
      <c r="J827" s="39"/>
      <c r="K827" s="39"/>
      <c r="L827" s="39"/>
      <c r="M827" s="39"/>
      <c r="N827" s="128">
        <f t="shared" si="15"/>
        <v>3440679</v>
      </c>
      <c r="O827" s="4"/>
    </row>
    <row r="828" spans="3:15" ht="16.5" hidden="1">
      <c r="C828" s="38">
        <v>45970</v>
      </c>
      <c r="D828" s="130"/>
      <c r="E828" s="130">
        <v>262318</v>
      </c>
      <c r="F828" s="4" t="s">
        <v>91</v>
      </c>
      <c r="G828" s="39" t="s">
        <v>90</v>
      </c>
      <c r="H828" s="39" t="s">
        <v>89</v>
      </c>
      <c r="I828" s="39"/>
      <c r="J828" s="39"/>
      <c r="K828" s="39"/>
      <c r="L828" s="39"/>
      <c r="M828" s="39"/>
      <c r="N828" s="128">
        <f t="shared" si="15"/>
        <v>3702997</v>
      </c>
      <c r="O828" s="4"/>
    </row>
    <row r="829" spans="3:15" ht="16.5" hidden="1">
      <c r="C829" s="38">
        <v>45971</v>
      </c>
      <c r="D829" s="130">
        <v>1340000</v>
      </c>
      <c r="E829" s="130"/>
      <c r="F829" s="4" t="s">
        <v>369</v>
      </c>
      <c r="G829" s="39" t="s">
        <v>97</v>
      </c>
      <c r="H829" s="39" t="s">
        <v>39</v>
      </c>
      <c r="I829" s="39" t="s">
        <v>96</v>
      </c>
      <c r="J829" s="39">
        <v>1250000</v>
      </c>
      <c r="K829" s="39"/>
      <c r="L829" s="39"/>
      <c r="M829" s="39"/>
      <c r="N829" s="128">
        <f t="shared" si="15"/>
        <v>2362997</v>
      </c>
      <c r="O829" s="4"/>
    </row>
    <row r="830" spans="3:15" ht="16.5" hidden="1">
      <c r="C830" s="38">
        <v>45971</v>
      </c>
      <c r="D830" s="130">
        <v>116000</v>
      </c>
      <c r="E830" s="130"/>
      <c r="F830" s="4" t="s">
        <v>368</v>
      </c>
      <c r="G830" s="39" t="s">
        <v>97</v>
      </c>
      <c r="H830" s="39" t="s">
        <v>39</v>
      </c>
      <c r="I830" s="39"/>
      <c r="J830" s="39"/>
      <c r="K830" s="39"/>
      <c r="L830" s="39"/>
      <c r="M830" s="39"/>
      <c r="N830" s="128">
        <f t="shared" si="15"/>
        <v>2246997</v>
      </c>
      <c r="O830" s="4"/>
    </row>
    <row r="831" spans="3:15" ht="16.5" hidden="1">
      <c r="C831" s="38">
        <v>45971</v>
      </c>
      <c r="D831" s="130">
        <v>11800</v>
      </c>
      <c r="E831" s="130"/>
      <c r="F831" s="4" t="s">
        <v>325</v>
      </c>
      <c r="G831" s="39" t="s">
        <v>102</v>
      </c>
      <c r="H831" s="39"/>
      <c r="I831" s="39"/>
      <c r="J831" s="39"/>
      <c r="K831" s="39"/>
      <c r="L831" s="39"/>
      <c r="M831" s="39"/>
      <c r="N831" s="128">
        <f t="shared" si="15"/>
        <v>2235197</v>
      </c>
      <c r="O831" s="4"/>
    </row>
    <row r="832" spans="3:15" ht="16.5" hidden="1">
      <c r="C832" s="38">
        <v>45971</v>
      </c>
      <c r="D832" s="130">
        <v>25000</v>
      </c>
      <c r="E832" s="130"/>
      <c r="F832" s="4" t="s">
        <v>367</v>
      </c>
      <c r="G832" s="39" t="s">
        <v>102</v>
      </c>
      <c r="H832" s="39"/>
      <c r="I832" s="39"/>
      <c r="J832" s="39"/>
      <c r="K832" s="39"/>
      <c r="L832" s="39"/>
      <c r="M832" s="39"/>
      <c r="N832" s="128">
        <f t="shared" si="15"/>
        <v>2210197</v>
      </c>
      <c r="O832" s="4"/>
    </row>
    <row r="833" spans="3:15" ht="16.5" hidden="1">
      <c r="C833" s="38">
        <v>45971</v>
      </c>
      <c r="D833" s="130">
        <v>205000</v>
      </c>
      <c r="E833" s="130"/>
      <c r="F833" s="47" t="s">
        <v>366</v>
      </c>
      <c r="G833" s="39" t="s">
        <v>97</v>
      </c>
      <c r="H833" s="39" t="s">
        <v>68</v>
      </c>
      <c r="I833" s="39"/>
      <c r="J833" s="39"/>
      <c r="K833" s="39"/>
      <c r="L833" s="39"/>
      <c r="M833" s="39"/>
      <c r="N833" s="128">
        <f t="shared" si="15"/>
        <v>2005197</v>
      </c>
      <c r="O833" s="4"/>
    </row>
    <row r="834" spans="3:15" ht="16.5" hidden="1">
      <c r="C834" s="38">
        <v>45972</v>
      </c>
      <c r="D834" s="130">
        <v>110000</v>
      </c>
      <c r="E834" s="130"/>
      <c r="F834" s="4" t="s">
        <v>365</v>
      </c>
      <c r="G834" s="39" t="s">
        <v>97</v>
      </c>
      <c r="H834" s="39" t="s">
        <v>67</v>
      </c>
      <c r="I834" s="39"/>
      <c r="J834" s="39"/>
      <c r="K834" s="39"/>
      <c r="L834" s="39"/>
      <c r="M834" s="39"/>
      <c r="N834" s="128">
        <f t="shared" si="15"/>
        <v>1895197</v>
      </c>
      <c r="O834" s="4"/>
    </row>
    <row r="835" spans="3:15" ht="16.5" hidden="1">
      <c r="C835" s="38">
        <v>45972</v>
      </c>
      <c r="D835" s="130">
        <v>55000</v>
      </c>
      <c r="E835" s="130"/>
      <c r="F835" s="4" t="s">
        <v>299</v>
      </c>
      <c r="G835" s="39" t="s">
        <v>97</v>
      </c>
      <c r="H835" s="39" t="s">
        <v>44</v>
      </c>
      <c r="I835" s="39"/>
      <c r="J835" s="39"/>
      <c r="K835" s="39"/>
      <c r="L835" s="39"/>
      <c r="M835" s="39"/>
      <c r="N835" s="128">
        <f t="shared" si="15"/>
        <v>1840197</v>
      </c>
      <c r="O835" s="4"/>
    </row>
    <row r="836" spans="3:15" ht="16.5" hidden="1">
      <c r="C836" s="38">
        <v>45972</v>
      </c>
      <c r="D836" s="130">
        <v>55000</v>
      </c>
      <c r="E836" s="130"/>
      <c r="F836" s="4" t="s">
        <v>356</v>
      </c>
      <c r="G836" s="39" t="s">
        <v>97</v>
      </c>
      <c r="H836" s="39" t="s">
        <v>63</v>
      </c>
      <c r="I836" s="39" t="s">
        <v>838</v>
      </c>
      <c r="J836" s="39"/>
      <c r="K836" s="39"/>
      <c r="L836" s="39"/>
      <c r="M836" s="39"/>
      <c r="N836" s="128">
        <f t="shared" si="15"/>
        <v>1785197</v>
      </c>
      <c r="O836" s="4"/>
    </row>
    <row r="837" spans="3:15" ht="16.5" hidden="1">
      <c r="C837" s="38">
        <v>45972</v>
      </c>
      <c r="D837" s="130">
        <v>165000</v>
      </c>
      <c r="E837" s="130"/>
      <c r="F837" s="4" t="s">
        <v>262</v>
      </c>
      <c r="G837" s="39" t="s">
        <v>97</v>
      </c>
      <c r="H837" s="39" t="s">
        <v>68</v>
      </c>
      <c r="I837" s="39"/>
      <c r="J837" s="39"/>
      <c r="K837" s="39"/>
      <c r="L837" s="39"/>
      <c r="M837" s="39"/>
      <c r="N837" s="128">
        <f t="shared" si="15"/>
        <v>1620197</v>
      </c>
      <c r="O837" s="4"/>
    </row>
    <row r="838" spans="3:15" ht="16.5" hidden="1">
      <c r="C838" s="38">
        <v>45972</v>
      </c>
      <c r="D838" s="130">
        <v>55000</v>
      </c>
      <c r="E838" s="130"/>
      <c r="F838" s="4" t="s">
        <v>302</v>
      </c>
      <c r="G838" s="39" t="s">
        <v>97</v>
      </c>
      <c r="H838" s="39" t="s">
        <v>69</v>
      </c>
      <c r="I838" s="39"/>
      <c r="J838" s="39"/>
      <c r="K838" s="39"/>
      <c r="L838" s="39"/>
      <c r="M838" s="39"/>
      <c r="N838" s="128">
        <f t="shared" si="15"/>
        <v>1565197</v>
      </c>
      <c r="O838" s="4"/>
    </row>
    <row r="839" spans="3:15" ht="16.5" hidden="1">
      <c r="C839" s="38">
        <v>45972</v>
      </c>
      <c r="D839" s="130"/>
      <c r="E839" s="130">
        <v>127395</v>
      </c>
      <c r="F839" s="4" t="s">
        <v>91</v>
      </c>
      <c r="G839" s="39" t="s">
        <v>90</v>
      </c>
      <c r="H839" s="39" t="s">
        <v>89</v>
      </c>
      <c r="I839" s="39"/>
      <c r="J839" s="39"/>
      <c r="K839" s="39"/>
      <c r="L839" s="39"/>
      <c r="M839" s="39"/>
      <c r="N839" s="128">
        <f t="shared" si="15"/>
        <v>1692592</v>
      </c>
      <c r="O839" s="4"/>
    </row>
    <row r="840" spans="3:15" ht="16.5" hidden="1">
      <c r="C840" s="38">
        <v>45973</v>
      </c>
      <c r="D840" s="130"/>
      <c r="E840" s="130">
        <v>487497</v>
      </c>
      <c r="F840" s="4" t="s">
        <v>91</v>
      </c>
      <c r="G840" s="39" t="s">
        <v>90</v>
      </c>
      <c r="H840" s="39" t="s">
        <v>89</v>
      </c>
      <c r="I840" s="39"/>
      <c r="J840" s="39"/>
      <c r="K840" s="39"/>
      <c r="L840" s="39"/>
      <c r="M840" s="39"/>
      <c r="N840" s="128">
        <f t="shared" si="15"/>
        <v>2180089</v>
      </c>
      <c r="O840" s="4"/>
    </row>
    <row r="841" spans="3:15" ht="16.5" hidden="1">
      <c r="C841" s="38">
        <v>45973</v>
      </c>
      <c r="D841" s="130">
        <v>140000</v>
      </c>
      <c r="E841" s="130"/>
      <c r="F841" s="4" t="s">
        <v>364</v>
      </c>
      <c r="G841" s="39" t="s">
        <v>97</v>
      </c>
      <c r="H841" s="39" t="s">
        <v>68</v>
      </c>
      <c r="I841" s="39"/>
      <c r="J841" s="39"/>
      <c r="K841" s="39"/>
      <c r="L841" s="39"/>
      <c r="M841" s="39"/>
      <c r="N841" s="128">
        <f t="shared" si="15"/>
        <v>2040089</v>
      </c>
      <c r="O841" s="4"/>
    </row>
    <row r="842" spans="3:15" ht="16.5" hidden="1">
      <c r="C842" s="38">
        <v>45973</v>
      </c>
      <c r="D842" s="130">
        <v>995770</v>
      </c>
      <c r="E842" s="130"/>
      <c r="F842" s="4" t="s">
        <v>845</v>
      </c>
      <c r="G842" s="39" t="s">
        <v>97</v>
      </c>
      <c r="H842" s="39" t="s">
        <v>68</v>
      </c>
      <c r="I842" s="39"/>
      <c r="J842" s="39"/>
      <c r="K842" s="39"/>
      <c r="L842" s="39"/>
      <c r="M842" s="39"/>
      <c r="N842" s="128">
        <f t="shared" si="15"/>
        <v>1044319</v>
      </c>
      <c r="O842" s="4"/>
    </row>
    <row r="843" spans="3:15" ht="16.5" hidden="1">
      <c r="C843" s="38">
        <v>45974</v>
      </c>
      <c r="D843" s="130">
        <v>171000</v>
      </c>
      <c r="E843" s="130"/>
      <c r="F843" s="4" t="s">
        <v>363</v>
      </c>
      <c r="G843" s="39" t="s">
        <v>97</v>
      </c>
      <c r="H843" s="39" t="s">
        <v>87</v>
      </c>
      <c r="I843" s="39"/>
      <c r="J843" s="39"/>
      <c r="K843" s="39"/>
      <c r="L843" s="39"/>
      <c r="M843" s="39"/>
      <c r="N843" s="128">
        <f t="shared" si="15"/>
        <v>873319</v>
      </c>
      <c r="O843" s="4"/>
    </row>
    <row r="844" spans="3:15" ht="16.5" hidden="1">
      <c r="C844" s="38">
        <v>45974</v>
      </c>
      <c r="D844" s="130"/>
      <c r="E844" s="130">
        <v>157948</v>
      </c>
      <c r="F844" s="4" t="s">
        <v>91</v>
      </c>
      <c r="G844" s="39" t="s">
        <v>90</v>
      </c>
      <c r="H844" s="39" t="s">
        <v>89</v>
      </c>
      <c r="I844" s="39"/>
      <c r="J844" s="39"/>
      <c r="K844" s="39"/>
      <c r="L844" s="39"/>
      <c r="M844" s="39"/>
      <c r="N844" s="128">
        <f t="shared" si="15"/>
        <v>1031267</v>
      </c>
      <c r="O844" s="4"/>
    </row>
    <row r="845" spans="3:15" ht="16.5" hidden="1">
      <c r="C845" s="38">
        <v>45975</v>
      </c>
      <c r="D845" s="130"/>
      <c r="E845" s="130">
        <v>92076</v>
      </c>
      <c r="F845" s="4" t="s">
        <v>91</v>
      </c>
      <c r="G845" s="39" t="s">
        <v>90</v>
      </c>
      <c r="H845" s="39" t="s">
        <v>89</v>
      </c>
      <c r="I845" s="39"/>
      <c r="J845" s="39"/>
      <c r="K845" s="39"/>
      <c r="L845" s="39"/>
      <c r="M845" s="39"/>
      <c r="N845" s="128">
        <f t="shared" si="15"/>
        <v>1123343</v>
      </c>
      <c r="O845" s="4"/>
    </row>
    <row r="846" spans="3:15" ht="16.5" hidden="1">
      <c r="C846" s="38">
        <v>45975</v>
      </c>
      <c r="D846" s="130"/>
      <c r="E846" s="130">
        <v>219243</v>
      </c>
      <c r="F846" s="4" t="s">
        <v>91</v>
      </c>
      <c r="G846" s="39" t="s">
        <v>90</v>
      </c>
      <c r="H846" s="39" t="s">
        <v>89</v>
      </c>
      <c r="I846" s="39"/>
      <c r="J846" s="39"/>
      <c r="K846" s="39"/>
      <c r="L846" s="39"/>
      <c r="M846" s="39"/>
      <c r="N846" s="128">
        <f t="shared" si="15"/>
        <v>1342586</v>
      </c>
      <c r="O846" s="4"/>
    </row>
    <row r="847" spans="3:15" ht="16.5" hidden="1">
      <c r="C847" s="38">
        <v>45976</v>
      </c>
      <c r="D847" s="130"/>
      <c r="E847" s="130">
        <v>347444</v>
      </c>
      <c r="F847" s="4" t="s">
        <v>91</v>
      </c>
      <c r="G847" s="39" t="s">
        <v>90</v>
      </c>
      <c r="H847" s="39" t="s">
        <v>89</v>
      </c>
      <c r="I847" s="39"/>
      <c r="J847" s="39"/>
      <c r="K847" s="39"/>
      <c r="L847" s="39"/>
      <c r="M847" s="39"/>
      <c r="N847" s="128">
        <f t="shared" si="15"/>
        <v>1690030</v>
      </c>
      <c r="O847" s="4"/>
    </row>
    <row r="848" spans="3:15" ht="16.5" hidden="1">
      <c r="C848" s="38">
        <v>45976</v>
      </c>
      <c r="D848" s="130">
        <v>35000</v>
      </c>
      <c r="E848" s="130"/>
      <c r="F848" s="4" t="s">
        <v>360</v>
      </c>
      <c r="G848" s="39" t="s">
        <v>97</v>
      </c>
      <c r="H848" s="39" t="s">
        <v>68</v>
      </c>
      <c r="I848" s="39" t="s">
        <v>96</v>
      </c>
      <c r="J848" s="39">
        <v>35000</v>
      </c>
      <c r="K848" s="39"/>
      <c r="L848" s="39"/>
      <c r="M848" s="39"/>
      <c r="N848" s="128">
        <f t="shared" si="15"/>
        <v>1655030</v>
      </c>
      <c r="O848" s="4"/>
    </row>
    <row r="849" spans="3:15" ht="16.5" hidden="1">
      <c r="C849" s="38">
        <v>45977</v>
      </c>
      <c r="D849" s="130"/>
      <c r="E849" s="130">
        <v>385728</v>
      </c>
      <c r="F849" s="4" t="s">
        <v>91</v>
      </c>
      <c r="G849" s="39" t="s">
        <v>90</v>
      </c>
      <c r="H849" s="39" t="s">
        <v>89</v>
      </c>
      <c r="I849" s="39"/>
      <c r="J849" s="39"/>
      <c r="K849" s="39"/>
      <c r="L849" s="39"/>
      <c r="M849" s="39"/>
      <c r="N849" s="128">
        <f t="shared" si="15"/>
        <v>2040758</v>
      </c>
      <c r="O849" s="4"/>
    </row>
    <row r="850" spans="3:15" ht="16.5" hidden="1">
      <c r="C850" s="38">
        <v>45977</v>
      </c>
      <c r="D850" s="130">
        <v>70000</v>
      </c>
      <c r="E850" s="130"/>
      <c r="F850" s="4" t="s">
        <v>362</v>
      </c>
      <c r="G850" s="39" t="s">
        <v>97</v>
      </c>
      <c r="H850" s="39" t="s">
        <v>68</v>
      </c>
      <c r="I850" s="39" t="s">
        <v>96</v>
      </c>
      <c r="J850" s="39">
        <v>70000</v>
      </c>
      <c r="K850" s="39"/>
      <c r="L850" s="39"/>
      <c r="M850" s="39"/>
      <c r="N850" s="128">
        <f t="shared" si="15"/>
        <v>1970758</v>
      </c>
      <c r="O850" s="4"/>
    </row>
    <row r="851" spans="3:15" ht="16.5" hidden="1">
      <c r="C851" s="38">
        <v>45977</v>
      </c>
      <c r="D851" s="130">
        <v>91811</v>
      </c>
      <c r="E851" s="130"/>
      <c r="F851" s="4" t="s">
        <v>361</v>
      </c>
      <c r="G851" s="39" t="s">
        <v>97</v>
      </c>
      <c r="H851" s="39" t="s">
        <v>79</v>
      </c>
      <c r="I851" s="39"/>
      <c r="J851" s="39"/>
      <c r="K851" s="39"/>
      <c r="L851" s="39"/>
      <c r="M851" s="39"/>
      <c r="N851" s="128">
        <f t="shared" si="15"/>
        <v>1878947</v>
      </c>
      <c r="O851" s="4"/>
    </row>
    <row r="852" spans="3:15" ht="16.5" hidden="1">
      <c r="C852" s="38">
        <v>45978</v>
      </c>
      <c r="D852" s="130"/>
      <c r="E852" s="130">
        <v>3340000</v>
      </c>
      <c r="F852" s="4" t="s">
        <v>294</v>
      </c>
      <c r="G852" s="39" t="s">
        <v>828</v>
      </c>
      <c r="H852" s="39" t="s">
        <v>180</v>
      </c>
      <c r="I852" s="39"/>
      <c r="J852" s="39"/>
      <c r="K852" s="39"/>
      <c r="L852" s="39"/>
      <c r="M852" s="39"/>
      <c r="N852" s="128">
        <f t="shared" si="15"/>
        <v>5218947</v>
      </c>
      <c r="O852" s="4"/>
    </row>
    <row r="853" spans="3:15" ht="16.5" hidden="1">
      <c r="C853" s="38">
        <v>45978</v>
      </c>
      <c r="D853" s="130">
        <v>35000</v>
      </c>
      <c r="E853" s="130"/>
      <c r="F853" s="4" t="s">
        <v>360</v>
      </c>
      <c r="G853" s="39" t="s">
        <v>97</v>
      </c>
      <c r="H853" s="39" t="s">
        <v>68</v>
      </c>
      <c r="I853" s="39" t="s">
        <v>96</v>
      </c>
      <c r="J853" s="39">
        <v>35000</v>
      </c>
      <c r="K853" s="39"/>
      <c r="L853" s="39"/>
      <c r="M853" s="39"/>
      <c r="N853" s="128">
        <f t="shared" si="15"/>
        <v>5183947</v>
      </c>
      <c r="O853" s="4"/>
    </row>
    <row r="854" spans="3:15" ht="16.5" hidden="1">
      <c r="C854" s="38">
        <v>45978</v>
      </c>
      <c r="D854" s="130">
        <v>39600</v>
      </c>
      <c r="E854" s="130"/>
      <c r="F854" s="4" t="s">
        <v>103</v>
      </c>
      <c r="G854" s="39" t="s">
        <v>102</v>
      </c>
      <c r="H854" s="39"/>
      <c r="I854" s="39"/>
      <c r="J854" s="39"/>
      <c r="K854" s="39"/>
      <c r="L854" s="39"/>
      <c r="M854" s="39"/>
      <c r="N854" s="128">
        <f t="shared" si="15"/>
        <v>5144347</v>
      </c>
      <c r="O854" s="4"/>
    </row>
    <row r="855" spans="3:15" ht="16.5" hidden="1">
      <c r="C855" s="38">
        <v>45978</v>
      </c>
      <c r="D855" s="130">
        <v>2600</v>
      </c>
      <c r="E855" s="130"/>
      <c r="F855" s="4" t="s">
        <v>359</v>
      </c>
      <c r="G855" s="39" t="s">
        <v>97</v>
      </c>
      <c r="H855" s="39" t="s">
        <v>79</v>
      </c>
      <c r="I855" s="39"/>
      <c r="J855" s="39"/>
      <c r="K855" s="39"/>
      <c r="L855" s="39"/>
      <c r="M855" s="39"/>
      <c r="N855" s="128">
        <f t="shared" si="15"/>
        <v>5141747</v>
      </c>
      <c r="O855" s="4"/>
    </row>
    <row r="856" spans="3:15" ht="16.5" hidden="1">
      <c r="C856" s="38">
        <v>45978</v>
      </c>
      <c r="D856" s="130"/>
      <c r="E856" s="130">
        <v>301357</v>
      </c>
      <c r="F856" s="4" t="s">
        <v>91</v>
      </c>
      <c r="G856" s="39" t="s">
        <v>90</v>
      </c>
      <c r="H856" s="39" t="s">
        <v>89</v>
      </c>
      <c r="I856" s="39"/>
      <c r="J856" s="39"/>
      <c r="K856" s="39"/>
      <c r="L856" s="39"/>
      <c r="M856" s="39"/>
      <c r="N856" s="128">
        <f t="shared" si="15"/>
        <v>5443104</v>
      </c>
      <c r="O856" s="4"/>
    </row>
    <row r="857" spans="3:15" ht="16.5" hidden="1">
      <c r="C857" s="38">
        <v>45979</v>
      </c>
      <c r="D857" s="130"/>
      <c r="E857" s="130">
        <v>80142</v>
      </c>
      <c r="F857" s="4" t="s">
        <v>91</v>
      </c>
      <c r="G857" s="39" t="s">
        <v>90</v>
      </c>
      <c r="H857" s="39" t="s">
        <v>89</v>
      </c>
      <c r="I857" s="39"/>
      <c r="J857" s="39"/>
      <c r="K857" s="39"/>
      <c r="L857" s="39"/>
      <c r="M857" s="39"/>
      <c r="N857" s="128">
        <f t="shared" si="15"/>
        <v>5523246</v>
      </c>
      <c r="O857" s="4"/>
    </row>
    <row r="858" spans="3:15" ht="16.5" hidden="1">
      <c r="C858" s="38">
        <v>45979</v>
      </c>
      <c r="D858" s="130"/>
      <c r="E858" s="130">
        <v>248537</v>
      </c>
      <c r="F858" s="4" t="s">
        <v>91</v>
      </c>
      <c r="G858" s="39" t="s">
        <v>90</v>
      </c>
      <c r="H858" s="39" t="s">
        <v>89</v>
      </c>
      <c r="I858" s="39"/>
      <c r="J858" s="39"/>
      <c r="K858" s="39"/>
      <c r="L858" s="39"/>
      <c r="M858" s="39"/>
      <c r="N858" s="128">
        <f t="shared" si="15"/>
        <v>5771783</v>
      </c>
      <c r="O858" s="4"/>
    </row>
    <row r="859" spans="3:15" ht="16.5" hidden="1">
      <c r="C859" s="38">
        <v>45980</v>
      </c>
      <c r="D859" s="130"/>
      <c r="E859" s="130">
        <v>803210</v>
      </c>
      <c r="F859" s="4" t="s">
        <v>91</v>
      </c>
      <c r="G859" s="39" t="s">
        <v>90</v>
      </c>
      <c r="H859" s="39" t="s">
        <v>89</v>
      </c>
      <c r="I859" s="39"/>
      <c r="J859" s="39"/>
      <c r="K859" s="39"/>
      <c r="L859" s="39"/>
      <c r="M859" s="39"/>
      <c r="N859" s="128">
        <f t="shared" si="15"/>
        <v>6574993</v>
      </c>
      <c r="O859" s="4"/>
    </row>
    <row r="860" spans="3:15" ht="16.5" hidden="1">
      <c r="C860" s="38">
        <v>45981</v>
      </c>
      <c r="D860" s="130">
        <v>16280</v>
      </c>
      <c r="E860" s="130"/>
      <c r="F860" s="4" t="s">
        <v>358</v>
      </c>
      <c r="G860" s="39" t="s">
        <v>102</v>
      </c>
      <c r="H860" s="39"/>
      <c r="I860" s="39"/>
      <c r="J860" s="39"/>
      <c r="K860" s="39"/>
      <c r="L860" s="39"/>
      <c r="M860" s="39"/>
      <c r="N860" s="128">
        <f t="shared" si="15"/>
        <v>6558713</v>
      </c>
      <c r="O860" s="4"/>
    </row>
    <row r="861" spans="3:15" ht="16.5" hidden="1">
      <c r="C861" s="38">
        <v>45981</v>
      </c>
      <c r="D861" s="130">
        <v>55000</v>
      </c>
      <c r="E861" s="130"/>
      <c r="F861" s="4" t="s">
        <v>357</v>
      </c>
      <c r="G861" s="39" t="s">
        <v>97</v>
      </c>
      <c r="H861" s="39" t="s">
        <v>69</v>
      </c>
      <c r="I861" s="39"/>
      <c r="J861" s="39"/>
      <c r="K861" s="39"/>
      <c r="L861" s="39"/>
      <c r="M861" s="39"/>
      <c r="N861" s="128">
        <f t="shared" si="15"/>
        <v>6503713</v>
      </c>
      <c r="O861" s="4"/>
    </row>
    <row r="862" spans="3:15" ht="16.5" hidden="1">
      <c r="C862" s="38">
        <v>45981</v>
      </c>
      <c r="D862" s="130">
        <v>55000</v>
      </c>
      <c r="E862" s="130"/>
      <c r="F862" s="4" t="s">
        <v>356</v>
      </c>
      <c r="G862" s="39" t="s">
        <v>97</v>
      </c>
      <c r="H862" s="39" t="s">
        <v>63</v>
      </c>
      <c r="I862" s="39" t="s">
        <v>838</v>
      </c>
      <c r="J862" s="39"/>
      <c r="K862" s="39"/>
      <c r="L862" s="39"/>
      <c r="M862" s="39"/>
      <c r="N862" s="128">
        <f t="shared" si="15"/>
        <v>6448713</v>
      </c>
      <c r="O862" s="4"/>
    </row>
    <row r="863" spans="3:15" ht="16.5" hidden="1">
      <c r="C863" s="38">
        <v>45981</v>
      </c>
      <c r="D863" s="130">
        <v>55000</v>
      </c>
      <c r="E863" s="130"/>
      <c r="F863" s="4" t="s">
        <v>299</v>
      </c>
      <c r="G863" s="39" t="s">
        <v>97</v>
      </c>
      <c r="H863" s="39" t="s">
        <v>44</v>
      </c>
      <c r="I863" s="39"/>
      <c r="J863" s="39"/>
      <c r="K863" s="39"/>
      <c r="L863" s="39"/>
      <c r="M863" s="39"/>
      <c r="N863" s="128">
        <f t="shared" si="15"/>
        <v>6393713</v>
      </c>
      <c r="O863" s="4"/>
    </row>
    <row r="864" spans="3:15" ht="16.5" hidden="1">
      <c r="C864" s="38">
        <v>45981</v>
      </c>
      <c r="D864" s="130">
        <v>110000</v>
      </c>
      <c r="E864" s="130"/>
      <c r="F864" s="4" t="s">
        <v>263</v>
      </c>
      <c r="G864" s="39" t="s">
        <v>97</v>
      </c>
      <c r="H864" s="39" t="s">
        <v>67</v>
      </c>
      <c r="I864" s="39"/>
      <c r="J864" s="39"/>
      <c r="K864" s="39"/>
      <c r="L864" s="39"/>
      <c r="M864" s="39"/>
      <c r="N864" s="128">
        <f t="shared" si="15"/>
        <v>6283713</v>
      </c>
      <c r="O864" s="4"/>
    </row>
    <row r="865" spans="3:15" ht="16.5" hidden="1">
      <c r="C865" s="38">
        <v>45981</v>
      </c>
      <c r="D865" s="130">
        <v>275000</v>
      </c>
      <c r="E865" s="130"/>
      <c r="F865" s="4" t="s">
        <v>262</v>
      </c>
      <c r="G865" s="39" t="s">
        <v>97</v>
      </c>
      <c r="H865" s="39" t="s">
        <v>68</v>
      </c>
      <c r="I865" s="39"/>
      <c r="J865" s="39"/>
      <c r="K865" s="39"/>
      <c r="L865" s="39"/>
      <c r="M865" s="39"/>
      <c r="N865" s="128">
        <f t="shared" si="15"/>
        <v>6008713</v>
      </c>
      <c r="O865" s="4"/>
    </row>
    <row r="866" spans="3:15" ht="16.5" hidden="1">
      <c r="C866" s="38">
        <v>45981</v>
      </c>
      <c r="D866" s="130">
        <v>55000</v>
      </c>
      <c r="E866" s="130"/>
      <c r="F866" s="4" t="s">
        <v>300</v>
      </c>
      <c r="G866" s="39" t="s">
        <v>97</v>
      </c>
      <c r="H866" s="39" t="s">
        <v>87</v>
      </c>
      <c r="I866" s="39"/>
      <c r="J866" s="39"/>
      <c r="K866" s="39"/>
      <c r="L866" s="39"/>
      <c r="M866" s="39"/>
      <c r="N866" s="128">
        <f t="shared" si="15"/>
        <v>5953713</v>
      </c>
      <c r="O866" s="4"/>
    </row>
    <row r="867" spans="3:15" ht="16.5" hidden="1">
      <c r="C867" s="38">
        <v>45981</v>
      </c>
      <c r="D867" s="130"/>
      <c r="E867" s="130">
        <v>413974</v>
      </c>
      <c r="F867" s="4" t="s">
        <v>91</v>
      </c>
      <c r="G867" s="39" t="s">
        <v>90</v>
      </c>
      <c r="H867" s="39" t="s">
        <v>89</v>
      </c>
      <c r="I867" s="39"/>
      <c r="J867" s="39"/>
      <c r="K867" s="39"/>
      <c r="L867" s="39"/>
      <c r="M867" s="39"/>
      <c r="N867" s="128">
        <f t="shared" si="15"/>
        <v>6367687</v>
      </c>
      <c r="O867" s="4"/>
    </row>
    <row r="868" spans="3:15" ht="16.5" hidden="1">
      <c r="C868" s="38">
        <v>45981</v>
      </c>
      <c r="D868" s="130">
        <v>899540</v>
      </c>
      <c r="E868" s="130"/>
      <c r="F868" s="4" t="s">
        <v>355</v>
      </c>
      <c r="G868" s="39" t="s">
        <v>97</v>
      </c>
      <c r="H868" s="39" t="s">
        <v>39</v>
      </c>
      <c r="I868" s="39" t="s">
        <v>90</v>
      </c>
      <c r="J868" s="39">
        <v>300</v>
      </c>
      <c r="K868" s="39"/>
      <c r="L868" s="39"/>
      <c r="M868" s="39"/>
      <c r="N868" s="128">
        <f t="shared" si="15"/>
        <v>5468147</v>
      </c>
      <c r="O868" s="4"/>
    </row>
    <row r="869" spans="3:15" ht="16.5" hidden="1">
      <c r="C869" s="38">
        <v>45981</v>
      </c>
      <c r="D869" s="130">
        <v>933980</v>
      </c>
      <c r="E869" s="130"/>
      <c r="F869" s="4" t="s">
        <v>354</v>
      </c>
      <c r="G869" s="39" t="s">
        <v>97</v>
      </c>
      <c r="H869" s="39" t="s">
        <v>88</v>
      </c>
      <c r="I869" s="39"/>
      <c r="J869" s="39"/>
      <c r="K869" s="39"/>
      <c r="L869" s="39"/>
      <c r="M869" s="39"/>
      <c r="N869" s="128">
        <f t="shared" si="15"/>
        <v>4534167</v>
      </c>
      <c r="O869" s="4"/>
    </row>
    <row r="870" spans="3:15" ht="16.5" hidden="1">
      <c r="C870" s="38">
        <v>45981</v>
      </c>
      <c r="D870" s="130">
        <v>709095</v>
      </c>
      <c r="E870" s="130"/>
      <c r="F870" s="4" t="s">
        <v>353</v>
      </c>
      <c r="G870" s="39" t="s">
        <v>97</v>
      </c>
      <c r="H870" s="39" t="s">
        <v>44</v>
      </c>
      <c r="I870" s="39"/>
      <c r="J870" s="39"/>
      <c r="K870" s="39"/>
      <c r="L870" s="39"/>
      <c r="M870" s="39"/>
      <c r="N870" s="128">
        <f t="shared" si="15"/>
        <v>3825072</v>
      </c>
      <c r="O870" s="4"/>
    </row>
    <row r="871" spans="3:15" ht="16.5" hidden="1">
      <c r="C871" s="38">
        <v>45981</v>
      </c>
      <c r="D871" s="130">
        <v>708082</v>
      </c>
      <c r="E871" s="130"/>
      <c r="F871" s="4" t="s">
        <v>352</v>
      </c>
      <c r="G871" s="39" t="s">
        <v>97</v>
      </c>
      <c r="H871" s="39" t="s">
        <v>846</v>
      </c>
      <c r="I871" s="39"/>
      <c r="J871" s="39"/>
      <c r="K871" s="39"/>
      <c r="L871" s="39"/>
      <c r="M871" s="39"/>
      <c r="N871" s="128">
        <f t="shared" ref="N871:N934" si="16">SUM(N870,-D871,E871)</f>
        <v>3116990</v>
      </c>
      <c r="O871" s="4"/>
    </row>
    <row r="872" spans="3:15" ht="16.5" hidden="1">
      <c r="C872" s="38">
        <v>45981</v>
      </c>
      <c r="D872" s="130">
        <v>537900</v>
      </c>
      <c r="E872" s="130"/>
      <c r="F872" s="4" t="s">
        <v>351</v>
      </c>
      <c r="G872" s="39" t="s">
        <v>97</v>
      </c>
      <c r="H872" s="39" t="s">
        <v>75</v>
      </c>
      <c r="I872" s="39"/>
      <c r="J872" s="39"/>
      <c r="K872" s="39"/>
      <c r="L872" s="39"/>
      <c r="M872" s="39"/>
      <c r="N872" s="128">
        <f t="shared" si="16"/>
        <v>2579090</v>
      </c>
      <c r="O872" s="4"/>
    </row>
    <row r="873" spans="3:15" ht="16.5" hidden="1">
      <c r="C873" s="38">
        <v>45981</v>
      </c>
      <c r="D873" s="130">
        <v>1403</v>
      </c>
      <c r="E873" s="130"/>
      <c r="F873" s="4" t="s">
        <v>350</v>
      </c>
      <c r="G873" s="39" t="s">
        <v>97</v>
      </c>
      <c r="H873" s="39" t="s">
        <v>335</v>
      </c>
      <c r="I873" s="39"/>
      <c r="J873" s="39"/>
      <c r="K873" s="39"/>
      <c r="L873" s="39"/>
      <c r="M873" s="39"/>
      <c r="N873" s="128">
        <f t="shared" si="16"/>
        <v>2577687</v>
      </c>
      <c r="O873" s="4"/>
    </row>
    <row r="874" spans="3:15" ht="16.5" hidden="1">
      <c r="C874" s="38">
        <v>45982</v>
      </c>
      <c r="D874" s="130">
        <v>22000</v>
      </c>
      <c r="E874" s="130"/>
      <c r="F874" s="4" t="s">
        <v>349</v>
      </c>
      <c r="G874" s="39" t="s">
        <v>113</v>
      </c>
      <c r="H874" s="39"/>
      <c r="I874" s="39"/>
      <c r="J874" s="39"/>
      <c r="K874" s="39"/>
      <c r="L874" s="39"/>
      <c r="M874" s="39"/>
      <c r="N874" s="128">
        <f t="shared" si="16"/>
        <v>2555687</v>
      </c>
      <c r="O874" s="4"/>
    </row>
    <row r="875" spans="3:15" ht="16.5" hidden="1">
      <c r="C875" s="38">
        <v>45982</v>
      </c>
      <c r="D875" s="130">
        <v>3300</v>
      </c>
      <c r="E875" s="130"/>
      <c r="F875" s="4" t="s">
        <v>140</v>
      </c>
      <c r="G875" s="39" t="s">
        <v>113</v>
      </c>
      <c r="H875" s="39"/>
      <c r="I875" s="39"/>
      <c r="J875" s="39"/>
      <c r="K875" s="39"/>
      <c r="L875" s="39"/>
      <c r="M875" s="39"/>
      <c r="N875" s="128">
        <f t="shared" si="16"/>
        <v>2552387</v>
      </c>
      <c r="O875" s="4"/>
    </row>
    <row r="876" spans="3:15" ht="16.5" hidden="1">
      <c r="C876" s="38">
        <v>45982</v>
      </c>
      <c r="D876" s="130"/>
      <c r="E876" s="130">
        <v>50917</v>
      </c>
      <c r="F876" s="4" t="s">
        <v>91</v>
      </c>
      <c r="G876" s="39" t="s">
        <v>90</v>
      </c>
      <c r="H876" s="39" t="s">
        <v>89</v>
      </c>
      <c r="I876" s="39"/>
      <c r="J876" s="39"/>
      <c r="K876" s="39"/>
      <c r="L876" s="39"/>
      <c r="M876" s="39"/>
      <c r="N876" s="128">
        <f t="shared" si="16"/>
        <v>2603304</v>
      </c>
      <c r="O876" s="4"/>
    </row>
    <row r="877" spans="3:15" ht="16.5" hidden="1">
      <c r="C877" s="38">
        <v>45982</v>
      </c>
      <c r="D877" s="130"/>
      <c r="E877" s="130">
        <v>774267</v>
      </c>
      <c r="F877" s="4" t="s">
        <v>91</v>
      </c>
      <c r="G877" s="39" t="s">
        <v>90</v>
      </c>
      <c r="H877" s="39" t="s">
        <v>89</v>
      </c>
      <c r="I877" s="39"/>
      <c r="J877" s="39"/>
      <c r="K877" s="39"/>
      <c r="L877" s="39"/>
      <c r="M877" s="39"/>
      <c r="N877" s="128">
        <f t="shared" si="16"/>
        <v>3377571</v>
      </c>
      <c r="O877" s="4"/>
    </row>
    <row r="878" spans="3:15" ht="16.5" hidden="1">
      <c r="C878" s="38">
        <v>45982</v>
      </c>
      <c r="D878" s="130">
        <v>794640</v>
      </c>
      <c r="E878" s="130"/>
      <c r="F878" s="4" t="s">
        <v>348</v>
      </c>
      <c r="G878" s="39" t="s">
        <v>97</v>
      </c>
      <c r="H878" s="39" t="s">
        <v>88</v>
      </c>
      <c r="I878" s="39" t="s">
        <v>96</v>
      </c>
      <c r="J878" s="39">
        <v>600000</v>
      </c>
      <c r="K878" s="39"/>
      <c r="L878" s="39"/>
      <c r="M878" s="39"/>
      <c r="N878" s="128">
        <f t="shared" si="16"/>
        <v>2582931</v>
      </c>
      <c r="O878" s="4"/>
    </row>
    <row r="879" spans="3:15" ht="16.5" hidden="1">
      <c r="C879" s="38">
        <v>45982</v>
      </c>
      <c r="D879" s="130"/>
      <c r="E879" s="130">
        <v>2317</v>
      </c>
      <c r="F879" s="4" t="s">
        <v>91</v>
      </c>
      <c r="G879" s="39" t="s">
        <v>90</v>
      </c>
      <c r="H879" s="39" t="s">
        <v>89</v>
      </c>
      <c r="I879" s="39"/>
      <c r="J879" s="39"/>
      <c r="K879" s="39"/>
      <c r="L879" s="39"/>
      <c r="M879" s="39"/>
      <c r="N879" s="128">
        <f t="shared" si="16"/>
        <v>2585248</v>
      </c>
      <c r="O879" s="4"/>
    </row>
    <row r="880" spans="3:15" ht="16.5" hidden="1">
      <c r="C880" s="38">
        <v>45982</v>
      </c>
      <c r="D880" s="130">
        <v>3528800</v>
      </c>
      <c r="E880" s="130"/>
      <c r="F880" s="4" t="s">
        <v>347</v>
      </c>
      <c r="G880" s="39" t="s">
        <v>97</v>
      </c>
      <c r="H880" s="39" t="s">
        <v>68</v>
      </c>
      <c r="I880" s="39" t="s">
        <v>96</v>
      </c>
      <c r="J880" s="39">
        <v>2800000</v>
      </c>
      <c r="K880" s="39"/>
      <c r="L880" s="39"/>
      <c r="M880" s="39"/>
      <c r="N880" s="128">
        <f t="shared" si="16"/>
        <v>-943552</v>
      </c>
      <c r="O880" s="4"/>
    </row>
    <row r="881" spans="3:15" ht="16.5" hidden="1">
      <c r="C881" s="38">
        <v>45982</v>
      </c>
      <c r="D881" s="130">
        <v>636240</v>
      </c>
      <c r="E881" s="130"/>
      <c r="F881" s="4" t="s">
        <v>346</v>
      </c>
      <c r="G881" s="39" t="s">
        <v>97</v>
      </c>
      <c r="H881" s="39" t="s">
        <v>79</v>
      </c>
      <c r="I881" s="39" t="s">
        <v>96</v>
      </c>
      <c r="J881" s="39">
        <v>456000</v>
      </c>
      <c r="K881" s="39"/>
      <c r="L881" s="39"/>
      <c r="M881" s="39"/>
      <c r="N881" s="128">
        <f t="shared" si="16"/>
        <v>-1579792</v>
      </c>
      <c r="O881" s="4"/>
    </row>
    <row r="882" spans="3:15" ht="16.5" hidden="1">
      <c r="C882" s="38">
        <v>45982</v>
      </c>
      <c r="D882" s="130"/>
      <c r="E882" s="130">
        <v>2120800</v>
      </c>
      <c r="F882" s="48" t="s">
        <v>345</v>
      </c>
      <c r="G882" s="39" t="s">
        <v>344</v>
      </c>
      <c r="H882" s="39" t="s">
        <v>79</v>
      </c>
      <c r="I882" s="39"/>
      <c r="J882" s="39"/>
      <c r="K882" s="39"/>
      <c r="L882" s="39"/>
      <c r="M882" s="39"/>
      <c r="N882" s="128">
        <f t="shared" si="16"/>
        <v>541008</v>
      </c>
      <c r="O882" s="4"/>
    </row>
    <row r="883" spans="3:15" ht="16.5" hidden="1">
      <c r="C883" s="38">
        <v>45983</v>
      </c>
      <c r="D883" s="130"/>
      <c r="E883" s="130">
        <v>1102633</v>
      </c>
      <c r="F883" s="4" t="s">
        <v>91</v>
      </c>
      <c r="G883" s="39" t="s">
        <v>90</v>
      </c>
      <c r="H883" s="39" t="s">
        <v>89</v>
      </c>
      <c r="I883" s="39"/>
      <c r="J883" s="39"/>
      <c r="K883" s="39"/>
      <c r="L883" s="39"/>
      <c r="M883" s="39"/>
      <c r="N883" s="128">
        <f t="shared" si="16"/>
        <v>1643641</v>
      </c>
      <c r="O883" s="4"/>
    </row>
    <row r="884" spans="3:15" ht="16.5" hidden="1">
      <c r="C884" s="38">
        <v>45984</v>
      </c>
      <c r="D884" s="130">
        <v>107000</v>
      </c>
      <c r="E884" s="130"/>
      <c r="F884" s="4" t="s">
        <v>343</v>
      </c>
      <c r="G884" s="39" t="s">
        <v>102</v>
      </c>
      <c r="H884" s="39"/>
      <c r="I884" s="39"/>
      <c r="J884" s="39"/>
      <c r="K884" s="39"/>
      <c r="L884" s="39"/>
      <c r="M884" s="39"/>
      <c r="N884" s="128">
        <f t="shared" si="16"/>
        <v>1536641</v>
      </c>
      <c r="O884" s="4"/>
    </row>
    <row r="885" spans="3:15" ht="16.5" hidden="1">
      <c r="C885" s="38">
        <v>45984</v>
      </c>
      <c r="D885" s="130"/>
      <c r="E885" s="130">
        <v>483074</v>
      </c>
      <c r="F885" s="4" t="s">
        <v>91</v>
      </c>
      <c r="G885" s="39" t="s">
        <v>90</v>
      </c>
      <c r="H885" s="39" t="s">
        <v>89</v>
      </c>
      <c r="I885" s="39"/>
      <c r="J885" s="39"/>
      <c r="K885" s="39"/>
      <c r="L885" s="39"/>
      <c r="M885" s="39"/>
      <c r="N885" s="128">
        <f t="shared" si="16"/>
        <v>2019715</v>
      </c>
      <c r="O885" s="4"/>
    </row>
    <row r="886" spans="3:15" ht="16.5" hidden="1">
      <c r="C886" s="38">
        <v>45985</v>
      </c>
      <c r="D886" s="130"/>
      <c r="E886" s="130">
        <v>192786</v>
      </c>
      <c r="F886" s="4" t="s">
        <v>91</v>
      </c>
      <c r="G886" s="39" t="s">
        <v>90</v>
      </c>
      <c r="H886" s="39" t="s">
        <v>89</v>
      </c>
      <c r="I886" s="39"/>
      <c r="J886" s="39"/>
      <c r="K886" s="39"/>
      <c r="L886" s="39"/>
      <c r="M886" s="39"/>
      <c r="N886" s="128">
        <f t="shared" si="16"/>
        <v>2212501</v>
      </c>
      <c r="O886" s="4"/>
    </row>
    <row r="887" spans="3:15" ht="16.5" hidden="1">
      <c r="C887" s="38">
        <v>45985</v>
      </c>
      <c r="D887" s="130">
        <v>9360</v>
      </c>
      <c r="E887" s="130"/>
      <c r="F887" s="4" t="s">
        <v>342</v>
      </c>
      <c r="G887" s="39" t="s">
        <v>102</v>
      </c>
      <c r="H887" s="39"/>
      <c r="I887" s="39"/>
      <c r="J887" s="39"/>
      <c r="K887" s="39"/>
      <c r="L887" s="39"/>
      <c r="M887" s="39"/>
      <c r="N887" s="128">
        <f t="shared" si="16"/>
        <v>2203141</v>
      </c>
      <c r="O887" s="4"/>
    </row>
    <row r="888" spans="3:15" ht="16.5" hidden="1">
      <c r="C888" s="38">
        <v>45985</v>
      </c>
      <c r="D888" s="130">
        <v>258900</v>
      </c>
      <c r="E888" s="130"/>
      <c r="F888" s="4" t="s">
        <v>341</v>
      </c>
      <c r="G888" s="39" t="s">
        <v>97</v>
      </c>
      <c r="H888" s="39" t="s">
        <v>39</v>
      </c>
      <c r="I888" s="39" t="s">
        <v>90</v>
      </c>
      <c r="J888" s="39"/>
      <c r="K888" s="39"/>
      <c r="L888" s="39"/>
      <c r="M888" s="39"/>
      <c r="N888" s="128">
        <f t="shared" si="16"/>
        <v>1944241</v>
      </c>
      <c r="O888" s="4"/>
    </row>
    <row r="889" spans="3:15" ht="16.5" hidden="1">
      <c r="C889" s="38">
        <v>45985</v>
      </c>
      <c r="D889" s="130">
        <v>268820</v>
      </c>
      <c r="E889" s="130"/>
      <c r="F889" s="4" t="s">
        <v>340</v>
      </c>
      <c r="G889" s="39" t="s">
        <v>97</v>
      </c>
      <c r="H889" s="39" t="s">
        <v>88</v>
      </c>
      <c r="I889" s="39"/>
      <c r="J889" s="39"/>
      <c r="K889" s="39"/>
      <c r="L889" s="39"/>
      <c r="M889" s="39"/>
      <c r="N889" s="128">
        <f t="shared" si="16"/>
        <v>1675421</v>
      </c>
      <c r="O889" s="4"/>
    </row>
    <row r="890" spans="3:15" ht="16.5" hidden="1">
      <c r="C890" s="38">
        <v>45985</v>
      </c>
      <c r="D890" s="130">
        <v>204090</v>
      </c>
      <c r="E890" s="130"/>
      <c r="F890" s="4" t="s">
        <v>339</v>
      </c>
      <c r="G890" s="39" t="s">
        <v>97</v>
      </c>
      <c r="H890" s="39" t="s">
        <v>44</v>
      </c>
      <c r="I890" s="39"/>
      <c r="J890" s="39"/>
      <c r="K890" s="39"/>
      <c r="L890" s="39"/>
      <c r="M890" s="39"/>
      <c r="N890" s="128">
        <f t="shared" si="16"/>
        <v>1471331</v>
      </c>
      <c r="O890" s="4"/>
    </row>
    <row r="891" spans="3:15" ht="16.5" hidden="1">
      <c r="C891" s="38">
        <v>45985</v>
      </c>
      <c r="D891" s="130">
        <v>203798</v>
      </c>
      <c r="E891" s="130"/>
      <c r="F891" s="4" t="s">
        <v>338</v>
      </c>
      <c r="G891" s="39" t="s">
        <v>97</v>
      </c>
      <c r="H891" s="39" t="s">
        <v>846</v>
      </c>
      <c r="I891" s="39"/>
      <c r="J891" s="39"/>
      <c r="K891" s="39"/>
      <c r="L891" s="39"/>
      <c r="M891" s="39"/>
      <c r="N891" s="128">
        <f t="shared" si="16"/>
        <v>1267533</v>
      </c>
      <c r="O891" s="4"/>
    </row>
    <row r="892" spans="3:15" ht="16.5" hidden="1">
      <c r="C892" s="38">
        <v>45985</v>
      </c>
      <c r="D892" s="130">
        <v>154820</v>
      </c>
      <c r="E892" s="130"/>
      <c r="F892" s="4" t="s">
        <v>337</v>
      </c>
      <c r="G892" s="39" t="s">
        <v>97</v>
      </c>
      <c r="H892" s="39" t="s">
        <v>75</v>
      </c>
      <c r="I892" s="39"/>
      <c r="J892" s="39"/>
      <c r="K892" s="39"/>
      <c r="L892" s="39"/>
      <c r="M892" s="39"/>
      <c r="N892" s="128">
        <f t="shared" si="16"/>
        <v>1112713</v>
      </c>
      <c r="O892" s="4"/>
    </row>
    <row r="893" spans="3:15" ht="16.5" hidden="1">
      <c r="C893" s="38">
        <v>45985</v>
      </c>
      <c r="D893" s="130">
        <v>402</v>
      </c>
      <c r="E893" s="130"/>
      <c r="F893" s="4" t="s">
        <v>336</v>
      </c>
      <c r="G893" s="39" t="s">
        <v>97</v>
      </c>
      <c r="H893" s="39" t="s">
        <v>335</v>
      </c>
      <c r="I893" s="39"/>
      <c r="J893" s="39"/>
      <c r="K893" s="39"/>
      <c r="L893" s="39"/>
      <c r="M893" s="39"/>
      <c r="N893" s="128">
        <f t="shared" si="16"/>
        <v>1112311</v>
      </c>
      <c r="O893" s="4"/>
    </row>
    <row r="894" spans="3:15" ht="16.5" hidden="1">
      <c r="C894" s="38">
        <v>45985</v>
      </c>
      <c r="D894" s="130">
        <v>99460</v>
      </c>
      <c r="E894" s="130"/>
      <c r="F894" s="4" t="s">
        <v>334</v>
      </c>
      <c r="G894" s="39" t="s">
        <v>113</v>
      </c>
      <c r="H894" s="39"/>
      <c r="I894" s="39"/>
      <c r="J894" s="39"/>
      <c r="K894" s="39"/>
      <c r="L894" s="39"/>
      <c r="M894" s="39"/>
      <c r="N894" s="128">
        <f t="shared" si="16"/>
        <v>1012851</v>
      </c>
      <c r="O894" s="4"/>
    </row>
    <row r="895" spans="3:15" ht="16.5" hidden="1">
      <c r="C895" s="38">
        <v>45985</v>
      </c>
      <c r="D895" s="130"/>
      <c r="E895" s="130">
        <v>254880</v>
      </c>
      <c r="F895" s="4" t="s">
        <v>847</v>
      </c>
      <c r="G895" s="39" t="s">
        <v>111</v>
      </c>
      <c r="H895" s="39"/>
      <c r="I895" s="39"/>
      <c r="J895" s="39"/>
      <c r="K895" s="39"/>
      <c r="L895" s="39"/>
      <c r="M895" s="39"/>
      <c r="N895" s="128">
        <f t="shared" si="16"/>
        <v>1267731</v>
      </c>
      <c r="O895" s="4"/>
    </row>
    <row r="896" spans="3:15" ht="16.5" hidden="1">
      <c r="C896" s="38">
        <v>45986</v>
      </c>
      <c r="D896" s="130"/>
      <c r="E896" s="130">
        <v>237286</v>
      </c>
      <c r="F896" s="4" t="s">
        <v>91</v>
      </c>
      <c r="G896" s="39" t="s">
        <v>90</v>
      </c>
      <c r="H896" s="39" t="s">
        <v>89</v>
      </c>
      <c r="I896" s="39"/>
      <c r="J896" s="39"/>
      <c r="K896" s="39"/>
      <c r="L896" s="39"/>
      <c r="M896" s="39"/>
      <c r="N896" s="128">
        <f t="shared" si="16"/>
        <v>1505017</v>
      </c>
      <c r="O896" s="4"/>
    </row>
    <row r="897" spans="3:15" ht="16.5" hidden="1">
      <c r="C897" s="38">
        <v>45986</v>
      </c>
      <c r="D897" s="130">
        <v>40000</v>
      </c>
      <c r="E897" s="130"/>
      <c r="F897" s="4" t="s">
        <v>333</v>
      </c>
      <c r="G897" s="39" t="s">
        <v>102</v>
      </c>
      <c r="H897" s="39"/>
      <c r="I897" s="39"/>
      <c r="J897" s="39"/>
      <c r="K897" s="39"/>
      <c r="L897" s="39"/>
      <c r="M897" s="39"/>
      <c r="N897" s="128">
        <f t="shared" si="16"/>
        <v>1465017</v>
      </c>
      <c r="O897" s="4"/>
    </row>
    <row r="898" spans="3:15" ht="16.5" hidden="1">
      <c r="C898" s="38">
        <v>45986</v>
      </c>
      <c r="D898" s="130"/>
      <c r="E898" s="130">
        <v>9360</v>
      </c>
      <c r="F898" s="4" t="s">
        <v>332</v>
      </c>
      <c r="G898" s="39" t="s">
        <v>111</v>
      </c>
      <c r="H898" s="39"/>
      <c r="I898" s="39"/>
      <c r="J898" s="39"/>
      <c r="K898" s="39"/>
      <c r="L898" s="39"/>
      <c r="M898" s="39"/>
      <c r="N898" s="128">
        <f t="shared" si="16"/>
        <v>1474377</v>
      </c>
      <c r="O898" s="4"/>
    </row>
    <row r="899" spans="3:15" ht="16.5" hidden="1">
      <c r="C899" s="38">
        <v>45987</v>
      </c>
      <c r="D899" s="130">
        <v>13910</v>
      </c>
      <c r="E899" s="130"/>
      <c r="F899" s="4" t="s">
        <v>331</v>
      </c>
      <c r="G899" s="39" t="s">
        <v>102</v>
      </c>
      <c r="H899" s="39"/>
      <c r="I899" s="39"/>
      <c r="J899" s="39"/>
      <c r="K899" s="39"/>
      <c r="L899" s="39"/>
      <c r="M899" s="39"/>
      <c r="N899" s="128">
        <f t="shared" si="16"/>
        <v>1460467</v>
      </c>
      <c r="O899" s="4"/>
    </row>
    <row r="900" spans="3:15" ht="16.5" hidden="1">
      <c r="C900" s="38">
        <v>45987</v>
      </c>
      <c r="D900" s="130"/>
      <c r="E900" s="130">
        <v>1398588</v>
      </c>
      <c r="F900" s="4" t="s">
        <v>91</v>
      </c>
      <c r="G900" s="39" t="s">
        <v>90</v>
      </c>
      <c r="H900" s="39" t="s">
        <v>89</v>
      </c>
      <c r="I900" s="39"/>
      <c r="J900" s="39"/>
      <c r="K900" s="39"/>
      <c r="L900" s="39"/>
      <c r="M900" s="39"/>
      <c r="N900" s="128">
        <f t="shared" si="16"/>
        <v>2859055</v>
      </c>
      <c r="O900" s="4"/>
    </row>
    <row r="901" spans="3:15" ht="16.5" hidden="1">
      <c r="C901" s="38">
        <v>45987</v>
      </c>
      <c r="D901" s="130"/>
      <c r="E901" s="130">
        <v>7000000</v>
      </c>
      <c r="F901" s="4" t="s">
        <v>330</v>
      </c>
      <c r="G901" s="39" t="s">
        <v>289</v>
      </c>
      <c r="H901" s="39" t="s">
        <v>288</v>
      </c>
      <c r="I901" s="39"/>
      <c r="J901" s="39"/>
      <c r="K901" s="39"/>
      <c r="L901" s="39"/>
      <c r="M901" s="39"/>
      <c r="N901" s="128">
        <f t="shared" si="16"/>
        <v>9859055</v>
      </c>
      <c r="O901" s="4"/>
    </row>
    <row r="902" spans="3:15" ht="16.5" hidden="1">
      <c r="C902" s="38">
        <v>45987</v>
      </c>
      <c r="D902" s="130">
        <v>7639800</v>
      </c>
      <c r="E902" s="130"/>
      <c r="F902" s="4" t="s">
        <v>329</v>
      </c>
      <c r="G902" s="39" t="s">
        <v>97</v>
      </c>
      <c r="H902" s="39" t="s">
        <v>68</v>
      </c>
      <c r="I902" s="39"/>
      <c r="J902" s="39"/>
      <c r="K902" s="39"/>
      <c r="L902" s="39"/>
      <c r="M902" s="39"/>
      <c r="N902" s="128">
        <f t="shared" si="16"/>
        <v>2219255</v>
      </c>
      <c r="O902" s="4"/>
    </row>
    <row r="903" spans="3:15" ht="16.5" hidden="1">
      <c r="C903" s="38">
        <v>45988</v>
      </c>
      <c r="D903" s="130"/>
      <c r="E903" s="130">
        <v>643507</v>
      </c>
      <c r="F903" s="4" t="s">
        <v>91</v>
      </c>
      <c r="G903" s="39" t="s">
        <v>90</v>
      </c>
      <c r="H903" s="39" t="s">
        <v>89</v>
      </c>
      <c r="I903" s="39"/>
      <c r="J903" s="39"/>
      <c r="K903" s="39"/>
      <c r="L903" s="39"/>
      <c r="M903" s="39"/>
      <c r="N903" s="128">
        <f t="shared" si="16"/>
        <v>2862762</v>
      </c>
      <c r="O903" s="4"/>
    </row>
    <row r="904" spans="3:15" ht="16.5" hidden="1">
      <c r="C904" s="38">
        <v>45988</v>
      </c>
      <c r="D904" s="130">
        <v>479741</v>
      </c>
      <c r="E904" s="130"/>
      <c r="F904" s="4" t="s">
        <v>328</v>
      </c>
      <c r="G904" s="39" t="s">
        <v>97</v>
      </c>
      <c r="H904" s="39" t="s">
        <v>68</v>
      </c>
      <c r="I904" s="39"/>
      <c r="J904" s="39"/>
      <c r="K904" s="39"/>
      <c r="L904" s="39"/>
      <c r="M904" s="39"/>
      <c r="N904" s="128">
        <f t="shared" si="16"/>
        <v>2383021</v>
      </c>
      <c r="O904" s="4"/>
    </row>
    <row r="905" spans="3:15" ht="16.5" hidden="1">
      <c r="C905" s="38">
        <v>45988</v>
      </c>
      <c r="D905" s="130">
        <v>3200</v>
      </c>
      <c r="E905" s="130"/>
      <c r="F905" s="4" t="s">
        <v>327</v>
      </c>
      <c r="G905" s="39" t="s">
        <v>102</v>
      </c>
      <c r="H905" s="39"/>
      <c r="I905" s="39"/>
      <c r="J905" s="39"/>
      <c r="K905" s="39"/>
      <c r="L905" s="39"/>
      <c r="M905" s="39"/>
      <c r="N905" s="128">
        <f t="shared" si="16"/>
        <v>2379821</v>
      </c>
      <c r="O905" s="4"/>
    </row>
    <row r="906" spans="3:15" ht="16.5" hidden="1">
      <c r="C906" s="38">
        <v>45988</v>
      </c>
      <c r="D906" s="130">
        <v>14900</v>
      </c>
      <c r="E906" s="130"/>
      <c r="F906" s="4" t="s">
        <v>326</v>
      </c>
      <c r="G906" s="39" t="s">
        <v>102</v>
      </c>
      <c r="H906" s="39"/>
      <c r="I906" s="39"/>
      <c r="J906" s="39"/>
      <c r="K906" s="39"/>
      <c r="L906" s="39"/>
      <c r="M906" s="39"/>
      <c r="N906" s="128">
        <f t="shared" si="16"/>
        <v>2364921</v>
      </c>
      <c r="O906" s="4"/>
    </row>
    <row r="907" spans="3:15" ht="16.5" hidden="1">
      <c r="C907" s="38">
        <v>45989</v>
      </c>
      <c r="D907" s="130"/>
      <c r="E907" s="130">
        <v>129780</v>
      </c>
      <c r="F907" s="4" t="s">
        <v>91</v>
      </c>
      <c r="G907" s="39" t="s">
        <v>90</v>
      </c>
      <c r="H907" s="39" t="s">
        <v>89</v>
      </c>
      <c r="I907" s="39"/>
      <c r="J907" s="39"/>
      <c r="K907" s="39"/>
      <c r="L907" s="39"/>
      <c r="M907" s="39"/>
      <c r="N907" s="128">
        <f t="shared" si="16"/>
        <v>2494701</v>
      </c>
      <c r="O907" s="4"/>
    </row>
    <row r="908" spans="3:15" ht="16.5" hidden="1">
      <c r="C908" s="38">
        <v>45989</v>
      </c>
      <c r="D908" s="130"/>
      <c r="E908" s="130">
        <v>340135</v>
      </c>
      <c r="F908" s="4" t="s">
        <v>91</v>
      </c>
      <c r="G908" s="39" t="s">
        <v>90</v>
      </c>
      <c r="H908" s="39" t="s">
        <v>89</v>
      </c>
      <c r="I908" s="39"/>
      <c r="J908" s="39"/>
      <c r="K908" s="39"/>
      <c r="L908" s="39"/>
      <c r="M908" s="39"/>
      <c r="N908" s="128">
        <f t="shared" si="16"/>
        <v>2834836</v>
      </c>
      <c r="O908" s="4"/>
    </row>
    <row r="909" spans="3:15" ht="16.5" hidden="1">
      <c r="C909" s="38">
        <v>45989</v>
      </c>
      <c r="D909" s="130"/>
      <c r="E909" s="130">
        <v>200593</v>
      </c>
      <c r="F909" s="4" t="s">
        <v>91</v>
      </c>
      <c r="G909" s="39" t="s">
        <v>90</v>
      </c>
      <c r="H909" s="39" t="s">
        <v>89</v>
      </c>
      <c r="I909" s="39"/>
      <c r="J909" s="39"/>
      <c r="K909" s="39"/>
      <c r="L909" s="39"/>
      <c r="M909" s="39"/>
      <c r="N909" s="128">
        <f t="shared" si="16"/>
        <v>3035429</v>
      </c>
      <c r="O909" s="4"/>
    </row>
    <row r="910" spans="3:15" ht="16.5" hidden="1">
      <c r="C910" s="38">
        <v>45990</v>
      </c>
      <c r="D910" s="130"/>
      <c r="E910" s="130">
        <v>404587</v>
      </c>
      <c r="F910" s="4" t="s">
        <v>91</v>
      </c>
      <c r="G910" s="39" t="s">
        <v>90</v>
      </c>
      <c r="H910" s="39" t="s">
        <v>89</v>
      </c>
      <c r="I910" s="39"/>
      <c r="J910" s="39"/>
      <c r="K910" s="39"/>
      <c r="L910" s="39"/>
      <c r="M910" s="39"/>
      <c r="N910" s="128">
        <f t="shared" si="16"/>
        <v>3440016</v>
      </c>
      <c r="O910" s="4"/>
    </row>
    <row r="911" spans="3:15" ht="16.5" hidden="1">
      <c r="C911" s="38">
        <v>45991</v>
      </c>
      <c r="D911" s="130"/>
      <c r="E911" s="130">
        <v>386789</v>
      </c>
      <c r="F911" s="4" t="s">
        <v>91</v>
      </c>
      <c r="G911" s="39" t="s">
        <v>90</v>
      </c>
      <c r="H911" s="39" t="s">
        <v>89</v>
      </c>
      <c r="I911" s="39"/>
      <c r="J911" s="39"/>
      <c r="K911" s="39"/>
      <c r="L911" s="39"/>
      <c r="M911" s="39"/>
      <c r="N911" s="128">
        <f t="shared" si="16"/>
        <v>3826805</v>
      </c>
      <c r="O911" s="4"/>
    </row>
    <row r="912" spans="3:15" ht="16.5" hidden="1">
      <c r="C912" s="38">
        <v>45992</v>
      </c>
      <c r="D912" s="130"/>
      <c r="E912" s="130">
        <v>75232</v>
      </c>
      <c r="F912" s="4" t="s">
        <v>91</v>
      </c>
      <c r="G912" s="39" t="s">
        <v>90</v>
      </c>
      <c r="H912" s="39" t="s">
        <v>89</v>
      </c>
      <c r="I912" s="39"/>
      <c r="J912" s="39"/>
      <c r="K912" s="39"/>
      <c r="L912" s="39"/>
      <c r="M912" s="39"/>
      <c r="N912" s="128">
        <f t="shared" si="16"/>
        <v>3902037</v>
      </c>
      <c r="O912" s="4"/>
    </row>
    <row r="913" spans="3:15" ht="16.5" hidden="1">
      <c r="C913" s="38">
        <v>45993</v>
      </c>
      <c r="D913" s="130">
        <v>103854</v>
      </c>
      <c r="E913" s="130"/>
      <c r="F913" s="4" t="s">
        <v>841</v>
      </c>
      <c r="G913" s="39" t="s">
        <v>102</v>
      </c>
      <c r="H913" s="39" t="s">
        <v>116</v>
      </c>
      <c r="I913" s="39"/>
      <c r="J913" s="39"/>
      <c r="K913" s="39"/>
      <c r="L913" s="39"/>
      <c r="M913" s="39"/>
      <c r="N913" s="128">
        <f t="shared" si="16"/>
        <v>3798183</v>
      </c>
      <c r="O913" s="4"/>
    </row>
    <row r="914" spans="3:15" ht="16.5" hidden="1">
      <c r="C914" s="38">
        <v>45993</v>
      </c>
      <c r="D914" s="130"/>
      <c r="E914" s="130">
        <v>91625</v>
      </c>
      <c r="F914" s="4" t="s">
        <v>91</v>
      </c>
      <c r="G914" s="39" t="s">
        <v>90</v>
      </c>
      <c r="H914" s="39" t="s">
        <v>89</v>
      </c>
      <c r="I914" s="39"/>
      <c r="J914" s="39"/>
      <c r="K914" s="39"/>
      <c r="L914" s="39"/>
      <c r="M914" s="39"/>
      <c r="N914" s="128">
        <f t="shared" si="16"/>
        <v>3889808</v>
      </c>
      <c r="O914" s="4"/>
    </row>
    <row r="915" spans="3:15" ht="16.5" hidden="1">
      <c r="C915" s="38">
        <v>45993</v>
      </c>
      <c r="D915" s="130">
        <v>28600</v>
      </c>
      <c r="E915" s="130"/>
      <c r="F915" s="4" t="s">
        <v>325</v>
      </c>
      <c r="G915" s="39" t="s">
        <v>102</v>
      </c>
      <c r="H915" s="39"/>
      <c r="I915" s="39"/>
      <c r="J915" s="39"/>
      <c r="K915" s="39"/>
      <c r="L915" s="39"/>
      <c r="M915" s="39"/>
      <c r="N915" s="128">
        <f t="shared" si="16"/>
        <v>3861208</v>
      </c>
      <c r="O915" s="4"/>
    </row>
    <row r="916" spans="3:15" ht="16.5" hidden="1">
      <c r="C916" s="38">
        <v>45993</v>
      </c>
      <c r="D916" s="130">
        <v>657600</v>
      </c>
      <c r="E916" s="130"/>
      <c r="F916" s="4" t="s">
        <v>324</v>
      </c>
      <c r="G916" s="39" t="s">
        <v>102</v>
      </c>
      <c r="H916" s="39"/>
      <c r="I916" s="39"/>
      <c r="J916" s="39"/>
      <c r="K916" s="39"/>
      <c r="L916" s="39"/>
      <c r="M916" s="39"/>
      <c r="N916" s="128">
        <f t="shared" si="16"/>
        <v>3203608</v>
      </c>
      <c r="O916" s="4"/>
    </row>
    <row r="917" spans="3:15" ht="16.5" hidden="1">
      <c r="C917" s="38">
        <v>45993</v>
      </c>
      <c r="D917" s="130">
        <v>2930000</v>
      </c>
      <c r="E917" s="130"/>
      <c r="F917" s="4" t="s">
        <v>323</v>
      </c>
      <c r="G917" s="39" t="s">
        <v>97</v>
      </c>
      <c r="H917" s="39" t="s">
        <v>68</v>
      </c>
      <c r="I917" s="39"/>
      <c r="J917" s="39"/>
      <c r="K917" s="39"/>
      <c r="L917" s="39"/>
      <c r="M917" s="39"/>
      <c r="N917" s="128">
        <f t="shared" si="16"/>
        <v>273608</v>
      </c>
      <c r="O917" s="4"/>
    </row>
    <row r="918" spans="3:15" ht="16.5" hidden="1">
      <c r="C918" s="38">
        <v>45993</v>
      </c>
      <c r="D918" s="130"/>
      <c r="E918" s="130">
        <v>505187</v>
      </c>
      <c r="F918" s="4" t="s">
        <v>91</v>
      </c>
      <c r="G918" s="39" t="s">
        <v>90</v>
      </c>
      <c r="H918" s="39" t="s">
        <v>89</v>
      </c>
      <c r="I918" s="39"/>
      <c r="J918" s="39"/>
      <c r="K918" s="39"/>
      <c r="L918" s="39"/>
      <c r="M918" s="39"/>
      <c r="N918" s="128">
        <f t="shared" si="16"/>
        <v>778795</v>
      </c>
      <c r="O918" s="4"/>
    </row>
    <row r="919" spans="3:15" ht="16.5" hidden="1">
      <c r="C919" s="38">
        <v>45993</v>
      </c>
      <c r="D919" s="130"/>
      <c r="E919" s="130">
        <v>34618</v>
      </c>
      <c r="F919" s="4" t="s">
        <v>224</v>
      </c>
      <c r="G919" s="39" t="s">
        <v>90</v>
      </c>
      <c r="H919" s="39" t="s">
        <v>111</v>
      </c>
      <c r="I919" s="39" t="s">
        <v>135</v>
      </c>
      <c r="J919" s="39"/>
      <c r="K919" s="39"/>
      <c r="L919" s="39"/>
      <c r="M919" s="39"/>
      <c r="N919" s="128">
        <f t="shared" si="16"/>
        <v>813413</v>
      </c>
      <c r="O919" s="4"/>
    </row>
    <row r="920" spans="3:15" ht="16.5" hidden="1">
      <c r="C920" s="38">
        <v>45994</v>
      </c>
      <c r="D920" s="130"/>
      <c r="E920" s="130">
        <v>745784</v>
      </c>
      <c r="F920" s="4" t="s">
        <v>91</v>
      </c>
      <c r="G920" s="39" t="s">
        <v>90</v>
      </c>
      <c r="H920" s="39" t="s">
        <v>89</v>
      </c>
      <c r="I920" s="39"/>
      <c r="J920" s="39"/>
      <c r="K920" s="39"/>
      <c r="L920" s="39"/>
      <c r="M920" s="39"/>
      <c r="N920" s="128">
        <f t="shared" si="16"/>
        <v>1559197</v>
      </c>
      <c r="O920" s="4"/>
    </row>
    <row r="921" spans="3:15" ht="16.5" hidden="1">
      <c r="C921" s="38">
        <v>45994</v>
      </c>
      <c r="D921" s="130">
        <v>100000</v>
      </c>
      <c r="E921" s="130"/>
      <c r="F921" s="4" t="s">
        <v>322</v>
      </c>
      <c r="G921" s="39" t="s">
        <v>97</v>
      </c>
      <c r="H921" s="39" t="s">
        <v>79</v>
      </c>
      <c r="I921" s="39"/>
      <c r="J921" s="39"/>
      <c r="K921" s="39"/>
      <c r="L921" s="39"/>
      <c r="M921" s="39"/>
      <c r="N921" s="128">
        <f t="shared" si="16"/>
        <v>1459197</v>
      </c>
      <c r="O921" s="4"/>
    </row>
    <row r="922" spans="3:15" ht="16.5" hidden="1">
      <c r="C922" s="38">
        <v>45994</v>
      </c>
      <c r="D922" s="130">
        <v>50000</v>
      </c>
      <c r="E922" s="130"/>
      <c r="F922" s="4" t="s">
        <v>321</v>
      </c>
      <c r="G922" s="39" t="s">
        <v>97</v>
      </c>
      <c r="H922" s="39" t="s">
        <v>75</v>
      </c>
      <c r="I922" s="39"/>
      <c r="J922" s="39"/>
      <c r="K922" s="39"/>
      <c r="L922" s="39"/>
      <c r="M922" s="39"/>
      <c r="N922" s="128">
        <f t="shared" si="16"/>
        <v>1409197</v>
      </c>
      <c r="O922" s="4"/>
    </row>
    <row r="923" spans="3:15" ht="16.5" hidden="1">
      <c r="C923" s="38">
        <v>45995</v>
      </c>
      <c r="D923" s="130"/>
      <c r="E923" s="130">
        <v>489937</v>
      </c>
      <c r="F923" s="4" t="s">
        <v>91</v>
      </c>
      <c r="G923" s="39" t="s">
        <v>90</v>
      </c>
      <c r="H923" s="39" t="s">
        <v>89</v>
      </c>
      <c r="I923" s="39"/>
      <c r="J923" s="39"/>
      <c r="K923" s="39"/>
      <c r="L923" s="39"/>
      <c r="M923" s="39"/>
      <c r="N923" s="128">
        <f t="shared" si="16"/>
        <v>1899134</v>
      </c>
      <c r="O923" s="4"/>
    </row>
    <row r="924" spans="3:15" ht="16.5" hidden="1">
      <c r="C924" s="38">
        <v>45995</v>
      </c>
      <c r="D924" s="130">
        <v>25000</v>
      </c>
      <c r="E924" s="130"/>
      <c r="F924" s="4" t="s">
        <v>320</v>
      </c>
      <c r="G924" s="39" t="s">
        <v>97</v>
      </c>
      <c r="H924" s="39" t="s">
        <v>88</v>
      </c>
      <c r="I924" s="39" t="s">
        <v>96</v>
      </c>
      <c r="J924" s="39">
        <v>25000</v>
      </c>
      <c r="K924" s="39"/>
      <c r="L924" s="39"/>
      <c r="M924" s="39"/>
      <c r="N924" s="128">
        <f t="shared" si="16"/>
        <v>1874134</v>
      </c>
      <c r="O924" s="4"/>
    </row>
    <row r="925" spans="3:15" ht="16.5" hidden="1">
      <c r="C925" s="38">
        <v>45995</v>
      </c>
      <c r="D925" s="130">
        <v>25000</v>
      </c>
      <c r="E925" s="130"/>
      <c r="F925" s="4" t="s">
        <v>320</v>
      </c>
      <c r="G925" s="39" t="s">
        <v>97</v>
      </c>
      <c r="H925" s="39" t="s">
        <v>88</v>
      </c>
      <c r="I925" s="39" t="s">
        <v>96</v>
      </c>
      <c r="J925" s="39">
        <v>25000</v>
      </c>
      <c r="K925" s="39"/>
      <c r="L925" s="39"/>
      <c r="M925" s="39"/>
      <c r="N925" s="128">
        <f t="shared" si="16"/>
        <v>1849134</v>
      </c>
      <c r="O925" s="4"/>
    </row>
    <row r="926" spans="3:15" ht="16.5" hidden="1">
      <c r="C926" s="38">
        <v>45996</v>
      </c>
      <c r="D926" s="130"/>
      <c r="E926" s="130">
        <v>54492</v>
      </c>
      <c r="F926" s="4" t="s">
        <v>91</v>
      </c>
      <c r="G926" s="39" t="s">
        <v>90</v>
      </c>
      <c r="H926" s="39" t="s">
        <v>89</v>
      </c>
      <c r="I926" s="39"/>
      <c r="J926" s="39"/>
      <c r="K926" s="39"/>
      <c r="L926" s="39"/>
      <c r="M926" s="39"/>
      <c r="N926" s="128">
        <f t="shared" si="16"/>
        <v>1903626</v>
      </c>
      <c r="O926" s="4"/>
    </row>
    <row r="927" spans="3:15" ht="16.5" hidden="1">
      <c r="C927" s="38">
        <v>45996</v>
      </c>
      <c r="D927" s="130"/>
      <c r="E927" s="130">
        <v>633869</v>
      </c>
      <c r="F927" s="4" t="s">
        <v>91</v>
      </c>
      <c r="G927" s="39" t="s">
        <v>90</v>
      </c>
      <c r="H927" s="39" t="s">
        <v>89</v>
      </c>
      <c r="I927" s="39"/>
      <c r="J927" s="39"/>
      <c r="K927" s="39"/>
      <c r="L927" s="39"/>
      <c r="M927" s="39"/>
      <c r="N927" s="128">
        <f t="shared" si="16"/>
        <v>2537495</v>
      </c>
      <c r="O927" s="4"/>
    </row>
    <row r="928" spans="3:15" ht="16.5" hidden="1">
      <c r="C928" s="38">
        <v>45996</v>
      </c>
      <c r="D928" s="130">
        <v>385000</v>
      </c>
      <c r="E928" s="130"/>
      <c r="F928" s="4" t="s">
        <v>319</v>
      </c>
      <c r="G928" s="39" t="s">
        <v>113</v>
      </c>
      <c r="H928" s="39"/>
      <c r="I928" s="39"/>
      <c r="J928" s="39"/>
      <c r="K928" s="39"/>
      <c r="L928" s="39"/>
      <c r="M928" s="39"/>
      <c r="N928" s="128">
        <f t="shared" si="16"/>
        <v>2152495</v>
      </c>
      <c r="O928" s="4"/>
    </row>
    <row r="929" spans="3:15" ht="16.5" hidden="1">
      <c r="C929" s="38">
        <v>45997</v>
      </c>
      <c r="D929" s="130"/>
      <c r="E929" s="130">
        <v>293465</v>
      </c>
      <c r="F929" s="4" t="s">
        <v>91</v>
      </c>
      <c r="G929" s="39" t="s">
        <v>90</v>
      </c>
      <c r="H929" s="39" t="s">
        <v>89</v>
      </c>
      <c r="I929" s="39"/>
      <c r="J929" s="39"/>
      <c r="K929" s="39"/>
      <c r="L929" s="39"/>
      <c r="M929" s="39"/>
      <c r="N929" s="128">
        <f t="shared" si="16"/>
        <v>2445960</v>
      </c>
      <c r="O929" s="4"/>
    </row>
    <row r="930" spans="3:15" ht="16.5" hidden="1">
      <c r="C930" s="38">
        <v>45998</v>
      </c>
      <c r="D930" s="130"/>
      <c r="E930" s="130">
        <v>448814</v>
      </c>
      <c r="F930" s="4" t="s">
        <v>91</v>
      </c>
      <c r="G930" s="39" t="s">
        <v>90</v>
      </c>
      <c r="H930" s="39" t="s">
        <v>89</v>
      </c>
      <c r="I930" s="39"/>
      <c r="J930" s="39"/>
      <c r="K930" s="39"/>
      <c r="L930" s="39"/>
      <c r="M930" s="39"/>
      <c r="N930" s="128">
        <f t="shared" si="16"/>
        <v>2894774</v>
      </c>
      <c r="O930" s="4"/>
    </row>
    <row r="931" spans="3:15" ht="16.5" hidden="1">
      <c r="C931" s="38">
        <v>45999</v>
      </c>
      <c r="D931" s="130"/>
      <c r="E931" s="130">
        <v>37552</v>
      </c>
      <c r="F931" s="4" t="s">
        <v>91</v>
      </c>
      <c r="G931" s="39" t="s">
        <v>90</v>
      </c>
      <c r="H931" s="39" t="s">
        <v>89</v>
      </c>
      <c r="I931" s="39"/>
      <c r="J931" s="39"/>
      <c r="K931" s="39"/>
      <c r="L931" s="39"/>
      <c r="M931" s="39"/>
      <c r="N931" s="128">
        <f t="shared" si="16"/>
        <v>2932326</v>
      </c>
      <c r="O931" s="4"/>
    </row>
    <row r="932" spans="3:15" ht="16.5" hidden="1">
      <c r="C932" s="38">
        <v>45999</v>
      </c>
      <c r="D932" s="130">
        <v>650000</v>
      </c>
      <c r="E932" s="130"/>
      <c r="F932" s="4" t="s">
        <v>318</v>
      </c>
      <c r="G932" s="39" t="s">
        <v>97</v>
      </c>
      <c r="H932" s="39" t="s">
        <v>67</v>
      </c>
      <c r="I932" s="39"/>
      <c r="J932" s="39"/>
      <c r="K932" s="39"/>
      <c r="L932" s="39"/>
      <c r="M932" s="39"/>
      <c r="N932" s="128">
        <f t="shared" si="16"/>
        <v>2282326</v>
      </c>
      <c r="O932" s="4"/>
    </row>
    <row r="933" spans="3:15" ht="16.5" hidden="1">
      <c r="C933" s="38">
        <v>45999</v>
      </c>
      <c r="D933" s="130">
        <v>36000</v>
      </c>
      <c r="E933" s="130"/>
      <c r="F933" s="4" t="s">
        <v>317</v>
      </c>
      <c r="G933" s="39" t="s">
        <v>97</v>
      </c>
      <c r="H933" s="39" t="s">
        <v>79</v>
      </c>
      <c r="I933" s="39"/>
      <c r="J933" s="39"/>
      <c r="K933" s="39"/>
      <c r="L933" s="39"/>
      <c r="M933" s="39"/>
      <c r="N933" s="128">
        <f t="shared" si="16"/>
        <v>2246326</v>
      </c>
      <c r="O933" s="4"/>
    </row>
    <row r="934" spans="3:15" ht="16.5" hidden="1">
      <c r="C934" s="38">
        <v>46000</v>
      </c>
      <c r="D934" s="130"/>
      <c r="E934" s="130">
        <v>128586</v>
      </c>
      <c r="F934" s="4" t="s">
        <v>91</v>
      </c>
      <c r="G934" s="39" t="s">
        <v>90</v>
      </c>
      <c r="H934" s="39" t="s">
        <v>89</v>
      </c>
      <c r="I934" s="39"/>
      <c r="J934" s="39"/>
      <c r="K934" s="39"/>
      <c r="L934" s="39"/>
      <c r="M934" s="39"/>
      <c r="N934" s="128">
        <f t="shared" si="16"/>
        <v>2374912</v>
      </c>
      <c r="O934" s="4"/>
    </row>
    <row r="935" spans="3:15" ht="16.5" hidden="1">
      <c r="C935" s="38">
        <v>46000</v>
      </c>
      <c r="D935" s="130">
        <v>232750</v>
      </c>
      <c r="E935" s="130"/>
      <c r="F935" s="4" t="s">
        <v>316</v>
      </c>
      <c r="G935" s="39" t="s">
        <v>97</v>
      </c>
      <c r="H935" s="39" t="s">
        <v>67</v>
      </c>
      <c r="I935" s="39"/>
      <c r="J935" s="39"/>
      <c r="K935" s="39"/>
      <c r="L935" s="39"/>
      <c r="M935" s="39"/>
      <c r="N935" s="128">
        <f t="shared" ref="N935:N998" si="17">SUM(N934,-D935,E935)</f>
        <v>2142162</v>
      </c>
      <c r="O935" s="4"/>
    </row>
    <row r="936" spans="3:15" ht="16.5" hidden="1">
      <c r="C936" s="38">
        <v>46000</v>
      </c>
      <c r="D936" s="130">
        <v>125000</v>
      </c>
      <c r="E936" s="130"/>
      <c r="F936" s="4" t="s">
        <v>315</v>
      </c>
      <c r="G936" s="39" t="s">
        <v>97</v>
      </c>
      <c r="H936" s="39" t="s">
        <v>68</v>
      </c>
      <c r="I936" s="39"/>
      <c r="J936" s="39"/>
      <c r="K936" s="39"/>
      <c r="L936" s="39"/>
      <c r="M936" s="39"/>
      <c r="N936" s="128">
        <f t="shared" si="17"/>
        <v>2017162</v>
      </c>
      <c r="O936" s="4"/>
    </row>
    <row r="937" spans="3:15" ht="16.5" hidden="1">
      <c r="C937" s="38">
        <v>46000</v>
      </c>
      <c r="D937" s="130"/>
      <c r="E937" s="130">
        <v>766653</v>
      </c>
      <c r="F937" s="4" t="s">
        <v>91</v>
      </c>
      <c r="G937" s="39" t="s">
        <v>90</v>
      </c>
      <c r="H937" s="39" t="s">
        <v>89</v>
      </c>
      <c r="I937" s="39"/>
      <c r="J937" s="39"/>
      <c r="K937" s="39"/>
      <c r="L937" s="39"/>
      <c r="M937" s="39"/>
      <c r="N937" s="128">
        <f t="shared" si="17"/>
        <v>2783815</v>
      </c>
      <c r="O937" s="4"/>
    </row>
    <row r="938" spans="3:15" ht="16.5" hidden="1">
      <c r="C938" s="38">
        <v>46001</v>
      </c>
      <c r="D938" s="130">
        <v>1432528</v>
      </c>
      <c r="E938" s="130"/>
      <c r="F938" s="4" t="s">
        <v>314</v>
      </c>
      <c r="G938" s="39" t="s">
        <v>97</v>
      </c>
      <c r="H938" s="39" t="s">
        <v>70</v>
      </c>
      <c r="I938" s="39"/>
      <c r="J938" s="39"/>
      <c r="K938" s="39"/>
      <c r="L938" s="39"/>
      <c r="M938" s="39"/>
      <c r="N938" s="128">
        <f t="shared" si="17"/>
        <v>1351287</v>
      </c>
      <c r="O938" s="4"/>
    </row>
    <row r="939" spans="3:15" ht="16.5" hidden="1">
      <c r="C939" s="38">
        <v>46001</v>
      </c>
      <c r="D939" s="130">
        <v>55000</v>
      </c>
      <c r="E939" s="130"/>
      <c r="F939" s="4" t="s">
        <v>312</v>
      </c>
      <c r="G939" s="39" t="s">
        <v>97</v>
      </c>
      <c r="H939" s="39" t="s">
        <v>69</v>
      </c>
      <c r="I939" s="39"/>
      <c r="J939" s="39"/>
      <c r="K939" s="39"/>
      <c r="L939" s="39"/>
      <c r="M939" s="39"/>
      <c r="N939" s="128">
        <f t="shared" si="17"/>
        <v>1296287</v>
      </c>
      <c r="O939" s="4"/>
    </row>
    <row r="940" spans="3:15" ht="16.5" hidden="1">
      <c r="C940" s="38">
        <v>46001</v>
      </c>
      <c r="D940" s="130">
        <v>55000</v>
      </c>
      <c r="E940" s="130"/>
      <c r="F940" s="4" t="s">
        <v>313</v>
      </c>
      <c r="G940" s="39" t="s">
        <v>97</v>
      </c>
      <c r="H940" s="39" t="s">
        <v>88</v>
      </c>
      <c r="I940" s="39"/>
      <c r="J940" s="39"/>
      <c r="K940" s="39"/>
      <c r="L940" s="39"/>
      <c r="M940" s="39"/>
      <c r="N940" s="128">
        <f t="shared" si="17"/>
        <v>1241287</v>
      </c>
      <c r="O940" s="4"/>
    </row>
    <row r="941" spans="3:15" ht="16.5" hidden="1">
      <c r="C941" s="38">
        <v>46001</v>
      </c>
      <c r="D941" s="130">
        <v>55000</v>
      </c>
      <c r="E941" s="130"/>
      <c r="F941" s="4" t="s">
        <v>311</v>
      </c>
      <c r="G941" s="39" t="s">
        <v>97</v>
      </c>
      <c r="H941" s="39" t="s">
        <v>63</v>
      </c>
      <c r="I941" s="39" t="s">
        <v>838</v>
      </c>
      <c r="J941" s="39"/>
      <c r="K941" s="39"/>
      <c r="L941" s="39"/>
      <c r="M941" s="39"/>
      <c r="N941" s="128">
        <f t="shared" si="17"/>
        <v>1186287</v>
      </c>
      <c r="O941" s="4"/>
    </row>
    <row r="942" spans="3:15" ht="16.5" hidden="1">
      <c r="C942" s="38">
        <v>46001</v>
      </c>
      <c r="D942" s="130">
        <v>55000</v>
      </c>
      <c r="E942" s="130"/>
      <c r="F942" s="4" t="s">
        <v>310</v>
      </c>
      <c r="G942" s="39" t="s">
        <v>97</v>
      </c>
      <c r="H942" s="39" t="s">
        <v>44</v>
      </c>
      <c r="I942" s="39"/>
      <c r="J942" s="39"/>
      <c r="K942" s="39"/>
      <c r="L942" s="39"/>
      <c r="M942" s="39"/>
      <c r="N942" s="128">
        <f t="shared" si="17"/>
        <v>1131287</v>
      </c>
      <c r="O942" s="4"/>
    </row>
    <row r="943" spans="3:15" ht="16.5" hidden="1">
      <c r="C943" s="38">
        <v>46001</v>
      </c>
      <c r="D943" s="130">
        <v>110000</v>
      </c>
      <c r="E943" s="130"/>
      <c r="F943" s="4" t="s">
        <v>309</v>
      </c>
      <c r="G943" s="39" t="s">
        <v>97</v>
      </c>
      <c r="H943" s="39" t="s">
        <v>67</v>
      </c>
      <c r="I943" s="39"/>
      <c r="J943" s="39"/>
      <c r="K943" s="39"/>
      <c r="L943" s="39"/>
      <c r="M943" s="39"/>
      <c r="N943" s="128">
        <f t="shared" si="17"/>
        <v>1021287</v>
      </c>
      <c r="O943" s="4"/>
    </row>
    <row r="944" spans="3:15" ht="16.5" hidden="1">
      <c r="C944" s="38">
        <v>46001</v>
      </c>
      <c r="D944" s="130">
        <v>110000</v>
      </c>
      <c r="E944" s="130"/>
      <c r="F944" s="4" t="s">
        <v>308</v>
      </c>
      <c r="G944" s="39" t="s">
        <v>97</v>
      </c>
      <c r="H944" s="39" t="s">
        <v>68</v>
      </c>
      <c r="I944" s="39"/>
      <c r="J944" s="39"/>
      <c r="K944" s="39"/>
      <c r="L944" s="39"/>
      <c r="M944" s="39"/>
      <c r="N944" s="128">
        <f t="shared" si="17"/>
        <v>911287</v>
      </c>
      <c r="O944" s="4"/>
    </row>
    <row r="945" spans="3:15" ht="16.5" hidden="1">
      <c r="C945" s="38">
        <v>46001</v>
      </c>
      <c r="D945" s="130">
        <v>55000</v>
      </c>
      <c r="E945" s="130"/>
      <c r="F945" s="4" t="s">
        <v>307</v>
      </c>
      <c r="G945" s="39" t="s">
        <v>97</v>
      </c>
      <c r="H945" s="39" t="s">
        <v>87</v>
      </c>
      <c r="I945" s="39"/>
      <c r="J945" s="39"/>
      <c r="K945" s="39"/>
      <c r="L945" s="39"/>
      <c r="M945" s="39"/>
      <c r="N945" s="128">
        <f t="shared" si="17"/>
        <v>856287</v>
      </c>
      <c r="O945" s="4"/>
    </row>
    <row r="946" spans="3:15" ht="16.5" hidden="1">
      <c r="C946" s="38">
        <v>46001</v>
      </c>
      <c r="D946" s="130">
        <v>55000</v>
      </c>
      <c r="E946" s="130"/>
      <c r="F946" s="4" t="s">
        <v>312</v>
      </c>
      <c r="G946" s="39" t="s">
        <v>97</v>
      </c>
      <c r="H946" s="39" t="s">
        <v>69</v>
      </c>
      <c r="I946" s="39"/>
      <c r="J946" s="39"/>
      <c r="K946" s="39"/>
      <c r="L946" s="39"/>
      <c r="M946" s="39"/>
      <c r="N946" s="128">
        <f t="shared" si="17"/>
        <v>801287</v>
      </c>
      <c r="O946" s="4"/>
    </row>
    <row r="947" spans="3:15" ht="16.5" hidden="1">
      <c r="C947" s="38">
        <v>46001</v>
      </c>
      <c r="D947" s="130">
        <v>55000</v>
      </c>
      <c r="E947" s="130"/>
      <c r="F947" s="4" t="s">
        <v>311</v>
      </c>
      <c r="G947" s="39" t="s">
        <v>97</v>
      </c>
      <c r="H947" s="39" t="s">
        <v>63</v>
      </c>
      <c r="I947" s="39" t="s">
        <v>838</v>
      </c>
      <c r="J947" s="39"/>
      <c r="K947" s="39"/>
      <c r="L947" s="39"/>
      <c r="M947" s="39"/>
      <c r="N947" s="128">
        <f t="shared" si="17"/>
        <v>746287</v>
      </c>
      <c r="O947" s="4"/>
    </row>
    <row r="948" spans="3:15" ht="16.5" hidden="1">
      <c r="C948" s="38">
        <v>46001</v>
      </c>
      <c r="D948" s="130">
        <v>55000</v>
      </c>
      <c r="E948" s="130"/>
      <c r="F948" s="4" t="s">
        <v>310</v>
      </c>
      <c r="G948" s="39" t="s">
        <v>97</v>
      </c>
      <c r="H948" s="39" t="s">
        <v>44</v>
      </c>
      <c r="I948" s="39"/>
      <c r="J948" s="39"/>
      <c r="K948" s="39"/>
      <c r="L948" s="39"/>
      <c r="M948" s="39"/>
      <c r="N948" s="128">
        <f t="shared" si="17"/>
        <v>691287</v>
      </c>
      <c r="O948" s="4"/>
    </row>
    <row r="949" spans="3:15" ht="16.5" hidden="1">
      <c r="C949" s="38">
        <v>46001</v>
      </c>
      <c r="D949" s="130">
        <v>110000</v>
      </c>
      <c r="E949" s="130"/>
      <c r="F949" s="4" t="s">
        <v>309</v>
      </c>
      <c r="G949" s="39" t="s">
        <v>97</v>
      </c>
      <c r="H949" s="39" t="s">
        <v>67</v>
      </c>
      <c r="I949" s="39"/>
      <c r="J949" s="39"/>
      <c r="K949" s="39"/>
      <c r="L949" s="39"/>
      <c r="M949" s="39"/>
      <c r="N949" s="128">
        <f t="shared" si="17"/>
        <v>581287</v>
      </c>
      <c r="O949" s="4"/>
    </row>
    <row r="950" spans="3:15" ht="16.5" hidden="1">
      <c r="C950" s="38">
        <v>46001</v>
      </c>
      <c r="D950" s="130">
        <v>110000</v>
      </c>
      <c r="E950" s="130"/>
      <c r="F950" s="4" t="s">
        <v>308</v>
      </c>
      <c r="G950" s="39" t="s">
        <v>97</v>
      </c>
      <c r="H950" s="39" t="s">
        <v>68</v>
      </c>
      <c r="I950" s="39"/>
      <c r="J950" s="39"/>
      <c r="K950" s="39"/>
      <c r="L950" s="39"/>
      <c r="M950" s="39"/>
      <c r="N950" s="128">
        <f t="shared" si="17"/>
        <v>471287</v>
      </c>
      <c r="O950" s="4"/>
    </row>
    <row r="951" spans="3:15" ht="16.5" hidden="1">
      <c r="C951" s="38">
        <v>46001</v>
      </c>
      <c r="D951" s="130">
        <v>55000</v>
      </c>
      <c r="E951" s="130"/>
      <c r="F951" s="4" t="s">
        <v>307</v>
      </c>
      <c r="G951" s="39" t="s">
        <v>97</v>
      </c>
      <c r="H951" s="39" t="s">
        <v>87</v>
      </c>
      <c r="I951" s="39"/>
      <c r="J951" s="39"/>
      <c r="K951" s="39"/>
      <c r="L951" s="39"/>
      <c r="M951" s="39"/>
      <c r="N951" s="128">
        <f t="shared" si="17"/>
        <v>416287</v>
      </c>
      <c r="O951" s="4"/>
    </row>
    <row r="952" spans="3:15" ht="16.5" hidden="1">
      <c r="C952" s="38">
        <v>46001</v>
      </c>
      <c r="D952" s="130"/>
      <c r="E952" s="130">
        <v>349994</v>
      </c>
      <c r="F952" s="4" t="s">
        <v>91</v>
      </c>
      <c r="G952" s="39" t="s">
        <v>90</v>
      </c>
      <c r="H952" s="39" t="s">
        <v>89</v>
      </c>
      <c r="I952" s="39"/>
      <c r="J952" s="39"/>
      <c r="K952" s="39"/>
      <c r="L952" s="39"/>
      <c r="M952" s="39"/>
      <c r="N952" s="128">
        <f t="shared" si="17"/>
        <v>766281</v>
      </c>
      <c r="O952" s="4"/>
    </row>
    <row r="953" spans="3:15" ht="16.5" hidden="1">
      <c r="C953" s="38">
        <v>46002</v>
      </c>
      <c r="D953" s="130"/>
      <c r="E953" s="130">
        <v>439563</v>
      </c>
      <c r="F953" s="4" t="s">
        <v>91</v>
      </c>
      <c r="G953" s="39" t="s">
        <v>90</v>
      </c>
      <c r="H953" s="39" t="s">
        <v>89</v>
      </c>
      <c r="I953" s="39"/>
      <c r="J953" s="39"/>
      <c r="K953" s="39"/>
      <c r="L953" s="39"/>
      <c r="M953" s="39"/>
      <c r="N953" s="128">
        <f t="shared" si="17"/>
        <v>1205844</v>
      </c>
      <c r="O953" s="4"/>
    </row>
    <row r="954" spans="3:15" ht="16.5" hidden="1">
      <c r="C954" s="38">
        <v>46003</v>
      </c>
      <c r="D954" s="130">
        <v>2000</v>
      </c>
      <c r="E954" s="130"/>
      <c r="F954" s="4" t="s">
        <v>306</v>
      </c>
      <c r="G954" s="39" t="s">
        <v>102</v>
      </c>
      <c r="H954" s="39"/>
      <c r="I954" s="39"/>
      <c r="J954" s="39"/>
      <c r="K954" s="39"/>
      <c r="L954" s="39"/>
      <c r="M954" s="39"/>
      <c r="N954" s="128">
        <f t="shared" si="17"/>
        <v>1203844</v>
      </c>
      <c r="O954" s="4"/>
    </row>
    <row r="955" spans="3:15" ht="16.5" hidden="1">
      <c r="C955" s="38">
        <v>46003</v>
      </c>
      <c r="D955" s="130"/>
      <c r="E955" s="130">
        <v>123827</v>
      </c>
      <c r="F955" s="4" t="s">
        <v>91</v>
      </c>
      <c r="G955" s="39" t="s">
        <v>90</v>
      </c>
      <c r="H955" s="39" t="s">
        <v>89</v>
      </c>
      <c r="I955" s="39"/>
      <c r="J955" s="39"/>
      <c r="K955" s="39"/>
      <c r="L955" s="39"/>
      <c r="M955" s="39"/>
      <c r="N955" s="128">
        <f t="shared" si="17"/>
        <v>1327671</v>
      </c>
      <c r="O955" s="4"/>
    </row>
    <row r="956" spans="3:15" ht="16.5" hidden="1">
      <c r="C956" s="38">
        <v>46003</v>
      </c>
      <c r="D956" s="130"/>
      <c r="E956" s="130">
        <v>367190</v>
      </c>
      <c r="F956" s="4" t="s">
        <v>91</v>
      </c>
      <c r="G956" s="39" t="s">
        <v>90</v>
      </c>
      <c r="H956" s="39" t="s">
        <v>89</v>
      </c>
      <c r="I956" s="39"/>
      <c r="J956" s="39"/>
      <c r="K956" s="39"/>
      <c r="L956" s="39"/>
      <c r="M956" s="39"/>
      <c r="N956" s="128">
        <f t="shared" si="17"/>
        <v>1694861</v>
      </c>
      <c r="O956" s="4"/>
    </row>
    <row r="957" spans="3:15" ht="16.5" hidden="1">
      <c r="C957" s="38">
        <v>46004</v>
      </c>
      <c r="D957" s="130">
        <v>2600</v>
      </c>
      <c r="E957" s="130"/>
      <c r="F957" s="4" t="s">
        <v>268</v>
      </c>
      <c r="G957" s="39" t="s">
        <v>102</v>
      </c>
      <c r="H957" s="39"/>
      <c r="I957" s="39"/>
      <c r="J957" s="39"/>
      <c r="K957" s="39"/>
      <c r="L957" s="39"/>
      <c r="M957" s="39"/>
      <c r="N957" s="128">
        <f t="shared" si="17"/>
        <v>1692261</v>
      </c>
      <c r="O957" s="4"/>
    </row>
    <row r="958" spans="3:15" ht="16.5" hidden="1">
      <c r="C958" s="38">
        <v>46004</v>
      </c>
      <c r="D958" s="130"/>
      <c r="E958" s="130">
        <v>261373</v>
      </c>
      <c r="F958" s="4" t="s">
        <v>91</v>
      </c>
      <c r="G958" s="39" t="s">
        <v>90</v>
      </c>
      <c r="H958" s="39" t="s">
        <v>89</v>
      </c>
      <c r="I958" s="39"/>
      <c r="J958" s="39"/>
      <c r="K958" s="39"/>
      <c r="L958" s="39"/>
      <c r="M958" s="39"/>
      <c r="N958" s="128">
        <f t="shared" si="17"/>
        <v>1953634</v>
      </c>
      <c r="O958" s="4"/>
    </row>
    <row r="959" spans="3:15" ht="16.5" hidden="1">
      <c r="C959" s="38">
        <v>46006</v>
      </c>
      <c r="D959" s="130"/>
      <c r="E959" s="130">
        <v>83888</v>
      </c>
      <c r="F959" s="4" t="s">
        <v>91</v>
      </c>
      <c r="G959" s="39" t="s">
        <v>90</v>
      </c>
      <c r="H959" s="39" t="s">
        <v>89</v>
      </c>
      <c r="I959" s="39"/>
      <c r="J959" s="39"/>
      <c r="K959" s="39"/>
      <c r="L959" s="39"/>
      <c r="M959" s="39"/>
      <c r="N959" s="128">
        <f t="shared" si="17"/>
        <v>2037522</v>
      </c>
      <c r="O959" s="4"/>
    </row>
    <row r="960" spans="3:15" ht="16.5" hidden="1">
      <c r="C960" s="38">
        <v>46006</v>
      </c>
      <c r="D960" s="130">
        <v>121000</v>
      </c>
      <c r="E960" s="130"/>
      <c r="F960" s="4" t="s">
        <v>305</v>
      </c>
      <c r="G960" s="39" t="s">
        <v>97</v>
      </c>
      <c r="H960" s="39" t="s">
        <v>68</v>
      </c>
      <c r="I960" s="39"/>
      <c r="J960" s="39"/>
      <c r="K960" s="39"/>
      <c r="L960" s="39"/>
      <c r="M960" s="39"/>
      <c r="N960" s="128">
        <f t="shared" si="17"/>
        <v>1916522</v>
      </c>
      <c r="O960" s="4"/>
    </row>
    <row r="961" spans="3:15" ht="16.5" hidden="1">
      <c r="C961" s="38">
        <v>46006</v>
      </c>
      <c r="D961" s="130">
        <v>358764</v>
      </c>
      <c r="E961" s="130"/>
      <c r="F961" s="4" t="s">
        <v>304</v>
      </c>
      <c r="G961" s="39" t="s">
        <v>97</v>
      </c>
      <c r="H961" s="39" t="s">
        <v>70</v>
      </c>
      <c r="I961" s="39"/>
      <c r="J961" s="39"/>
      <c r="K961" s="39"/>
      <c r="L961" s="39"/>
      <c r="M961" s="39"/>
      <c r="N961" s="128">
        <f t="shared" si="17"/>
        <v>1557758</v>
      </c>
      <c r="O961" s="4"/>
    </row>
    <row r="962" spans="3:15" ht="16.5" hidden="1">
      <c r="C962" s="38">
        <v>46007</v>
      </c>
      <c r="D962" s="130"/>
      <c r="E962" s="130">
        <v>94805</v>
      </c>
      <c r="F962" s="4" t="s">
        <v>91</v>
      </c>
      <c r="G962" s="39" t="s">
        <v>90</v>
      </c>
      <c r="H962" s="39" t="s">
        <v>89</v>
      </c>
      <c r="I962" s="39"/>
      <c r="J962" s="39"/>
      <c r="K962" s="39"/>
      <c r="L962" s="39"/>
      <c r="M962" s="39"/>
      <c r="N962" s="128">
        <f t="shared" si="17"/>
        <v>1652563</v>
      </c>
      <c r="O962" s="4"/>
    </row>
    <row r="963" spans="3:15" ht="16.5" hidden="1">
      <c r="C963" s="38">
        <v>46008</v>
      </c>
      <c r="D963" s="130"/>
      <c r="E963" s="130">
        <v>82365</v>
      </c>
      <c r="F963" s="4" t="s">
        <v>91</v>
      </c>
      <c r="G963" s="39" t="s">
        <v>90</v>
      </c>
      <c r="H963" s="39" t="s">
        <v>89</v>
      </c>
      <c r="I963" s="39"/>
      <c r="J963" s="39"/>
      <c r="K963" s="39"/>
      <c r="L963" s="39"/>
      <c r="M963" s="39"/>
      <c r="N963" s="128">
        <f t="shared" si="17"/>
        <v>1734928</v>
      </c>
      <c r="O963" s="4"/>
    </row>
    <row r="964" spans="3:15" ht="16.5" hidden="1">
      <c r="C964" s="38">
        <v>46008</v>
      </c>
      <c r="D964" s="130"/>
      <c r="E964" s="130">
        <v>278417</v>
      </c>
      <c r="F964" s="4" t="s">
        <v>91</v>
      </c>
      <c r="G964" s="39" t="s">
        <v>90</v>
      </c>
      <c r="H964" s="39" t="s">
        <v>89</v>
      </c>
      <c r="I964" s="39"/>
      <c r="J964" s="39"/>
      <c r="K964" s="39"/>
      <c r="L964" s="39"/>
      <c r="M964" s="39"/>
      <c r="N964" s="128">
        <f t="shared" si="17"/>
        <v>2013345</v>
      </c>
      <c r="O964" s="4"/>
    </row>
    <row r="965" spans="3:15" ht="16.5" hidden="1">
      <c r="C965" s="38">
        <v>46009</v>
      </c>
      <c r="D965" s="130"/>
      <c r="E965" s="130">
        <v>280493</v>
      </c>
      <c r="F965" s="4" t="s">
        <v>91</v>
      </c>
      <c r="G965" s="39" t="s">
        <v>90</v>
      </c>
      <c r="H965" s="39" t="s">
        <v>89</v>
      </c>
      <c r="I965" s="39"/>
      <c r="J965" s="39"/>
      <c r="K965" s="39"/>
      <c r="L965" s="39"/>
      <c r="M965" s="39"/>
      <c r="N965" s="128">
        <f t="shared" si="17"/>
        <v>2293838</v>
      </c>
      <c r="O965" s="4"/>
    </row>
    <row r="966" spans="3:15" ht="16.5" hidden="1">
      <c r="C966" s="38">
        <v>46009</v>
      </c>
      <c r="D966" s="130">
        <v>687000</v>
      </c>
      <c r="E966" s="130"/>
      <c r="F966" s="4" t="s">
        <v>303</v>
      </c>
      <c r="G966" s="39" t="s">
        <v>97</v>
      </c>
      <c r="H966" s="39" t="s">
        <v>63</v>
      </c>
      <c r="I966" s="39" t="s">
        <v>90</v>
      </c>
      <c r="J966" s="39">
        <v>300</v>
      </c>
      <c r="K966" s="39"/>
      <c r="L966" s="39"/>
      <c r="M966" s="39"/>
      <c r="N966" s="128">
        <f t="shared" si="17"/>
        <v>1606838</v>
      </c>
      <c r="O966" s="4"/>
    </row>
    <row r="967" spans="3:15" ht="16.5" hidden="1">
      <c r="C967" s="38">
        <v>46010</v>
      </c>
      <c r="D967" s="130"/>
      <c r="E967" s="130">
        <v>177401</v>
      </c>
      <c r="F967" s="4" t="s">
        <v>91</v>
      </c>
      <c r="G967" s="39" t="s">
        <v>90</v>
      </c>
      <c r="H967" s="39" t="s">
        <v>89</v>
      </c>
      <c r="I967" s="39"/>
      <c r="J967" s="39"/>
      <c r="K967" s="39"/>
      <c r="L967" s="39"/>
      <c r="M967" s="39"/>
      <c r="N967" s="128">
        <f t="shared" si="17"/>
        <v>1784239</v>
      </c>
      <c r="O967" s="4"/>
    </row>
    <row r="968" spans="3:15" ht="16.5" hidden="1">
      <c r="C968" s="38">
        <v>46010</v>
      </c>
      <c r="D968" s="130"/>
      <c r="E968" s="130">
        <v>141001</v>
      </c>
      <c r="F968" s="4" t="s">
        <v>91</v>
      </c>
      <c r="G968" s="39" t="s">
        <v>90</v>
      </c>
      <c r="H968" s="39" t="s">
        <v>89</v>
      </c>
      <c r="I968" s="39"/>
      <c r="J968" s="39"/>
      <c r="K968" s="39"/>
      <c r="L968" s="39"/>
      <c r="M968" s="39"/>
      <c r="N968" s="128">
        <f t="shared" si="17"/>
        <v>1925240</v>
      </c>
      <c r="O968" s="4"/>
    </row>
    <row r="969" spans="3:15" ht="16.5" hidden="1">
      <c r="C969" s="38">
        <v>46010</v>
      </c>
      <c r="D969" s="130">
        <v>110000</v>
      </c>
      <c r="E969" s="130"/>
      <c r="F969" s="4" t="s">
        <v>263</v>
      </c>
      <c r="G969" s="39" t="s">
        <v>97</v>
      </c>
      <c r="H969" s="39" t="s">
        <v>67</v>
      </c>
      <c r="I969" s="39"/>
      <c r="J969" s="39"/>
      <c r="K969" s="39"/>
      <c r="L969" s="39"/>
      <c r="M969" s="39"/>
      <c r="N969" s="128">
        <f t="shared" si="17"/>
        <v>1815240</v>
      </c>
      <c r="O969" s="4"/>
    </row>
    <row r="970" spans="3:15" ht="16.5" hidden="1">
      <c r="C970" s="38">
        <v>46010</v>
      </c>
      <c r="D970" s="130">
        <v>55000</v>
      </c>
      <c r="E970" s="130"/>
      <c r="F970" s="4" t="s">
        <v>302</v>
      </c>
      <c r="G970" s="39" t="s">
        <v>97</v>
      </c>
      <c r="H970" s="39" t="s">
        <v>69</v>
      </c>
      <c r="I970" s="39"/>
      <c r="J970" s="39"/>
      <c r="K970" s="39"/>
      <c r="L970" s="39"/>
      <c r="M970" s="39"/>
      <c r="N970" s="128">
        <f t="shared" si="17"/>
        <v>1760240</v>
      </c>
      <c r="O970" s="4"/>
    </row>
    <row r="971" spans="3:15" ht="16.5" hidden="1">
      <c r="C971" s="38">
        <v>46010</v>
      </c>
      <c r="D971" s="130">
        <v>55000</v>
      </c>
      <c r="E971" s="130"/>
      <c r="F971" s="4" t="s">
        <v>302</v>
      </c>
      <c r="G971" s="39" t="s">
        <v>97</v>
      </c>
      <c r="H971" s="39" t="s">
        <v>88</v>
      </c>
      <c r="I971" s="39"/>
      <c r="J971" s="39"/>
      <c r="K971" s="39"/>
      <c r="L971" s="39"/>
      <c r="M971" s="39"/>
      <c r="N971" s="128">
        <f t="shared" si="17"/>
        <v>1705240</v>
      </c>
      <c r="O971" s="4"/>
    </row>
    <row r="972" spans="3:15" ht="16.5" hidden="1">
      <c r="C972" s="38">
        <v>46010</v>
      </c>
      <c r="D972" s="130">
        <v>55000</v>
      </c>
      <c r="E972" s="130"/>
      <c r="F972" s="4" t="s">
        <v>301</v>
      </c>
      <c r="G972" s="39" t="s">
        <v>97</v>
      </c>
      <c r="H972" s="39" t="s">
        <v>63</v>
      </c>
      <c r="I972" s="39"/>
      <c r="J972" s="39"/>
      <c r="K972" s="39"/>
      <c r="L972" s="39"/>
      <c r="M972" s="39"/>
      <c r="N972" s="128">
        <f t="shared" si="17"/>
        <v>1650240</v>
      </c>
      <c r="O972" s="4"/>
    </row>
    <row r="973" spans="3:15" ht="16.5" hidden="1">
      <c r="C973" s="38">
        <v>46010</v>
      </c>
      <c r="D973" s="130">
        <v>110000</v>
      </c>
      <c r="E973" s="130"/>
      <c r="F973" s="4" t="s">
        <v>262</v>
      </c>
      <c r="G973" s="39" t="s">
        <v>97</v>
      </c>
      <c r="H973" s="39" t="s">
        <v>68</v>
      </c>
      <c r="I973" s="39"/>
      <c r="J973" s="39"/>
      <c r="K973" s="39"/>
      <c r="L973" s="39"/>
      <c r="M973" s="39"/>
      <c r="N973" s="128">
        <f t="shared" si="17"/>
        <v>1540240</v>
      </c>
      <c r="O973" s="4"/>
    </row>
    <row r="974" spans="3:15" ht="16.5" hidden="1">
      <c r="C974" s="38">
        <v>46010</v>
      </c>
      <c r="D974" s="130">
        <v>55000</v>
      </c>
      <c r="E974" s="130"/>
      <c r="F974" s="4" t="s">
        <v>300</v>
      </c>
      <c r="G974" s="39" t="s">
        <v>97</v>
      </c>
      <c r="H974" s="39" t="s">
        <v>87</v>
      </c>
      <c r="I974" s="39"/>
      <c r="J974" s="39"/>
      <c r="K974" s="39"/>
      <c r="L974" s="39"/>
      <c r="M974" s="39"/>
      <c r="N974" s="128">
        <f t="shared" si="17"/>
        <v>1485240</v>
      </c>
      <c r="O974" s="4"/>
    </row>
    <row r="975" spans="3:15" ht="16.5" hidden="1">
      <c r="C975" s="38">
        <v>46010</v>
      </c>
      <c r="D975" s="130">
        <v>55000</v>
      </c>
      <c r="E975" s="130"/>
      <c r="F975" s="4" t="s">
        <v>299</v>
      </c>
      <c r="G975" s="39" t="s">
        <v>97</v>
      </c>
      <c r="H975" s="39" t="s">
        <v>44</v>
      </c>
      <c r="I975" s="39"/>
      <c r="J975" s="39"/>
      <c r="K975" s="39"/>
      <c r="L975" s="39"/>
      <c r="M975" s="39"/>
      <c r="N975" s="128">
        <f t="shared" si="17"/>
        <v>1430240</v>
      </c>
      <c r="O975" s="4"/>
    </row>
    <row r="976" spans="3:15" ht="16.5" hidden="1">
      <c r="C976" s="38">
        <v>46011</v>
      </c>
      <c r="D976" s="130"/>
      <c r="E976" s="130">
        <v>794</v>
      </c>
      <c r="F976" s="4" t="s">
        <v>195</v>
      </c>
      <c r="G976" s="39" t="s">
        <v>90</v>
      </c>
      <c r="H976" s="39" t="s">
        <v>161</v>
      </c>
      <c r="I976" s="39"/>
      <c r="J976" s="39"/>
      <c r="K976" s="39"/>
      <c r="L976" s="39"/>
      <c r="M976" s="39"/>
      <c r="N976" s="128">
        <f t="shared" si="17"/>
        <v>1431034</v>
      </c>
      <c r="O976" s="4"/>
    </row>
    <row r="977" spans="3:15" ht="16.5" hidden="1">
      <c r="C977" s="38">
        <v>46011</v>
      </c>
      <c r="D977" s="130">
        <v>16280</v>
      </c>
      <c r="E977" s="130"/>
      <c r="F977" s="4" t="s">
        <v>264</v>
      </c>
      <c r="G977" s="39" t="s">
        <v>102</v>
      </c>
      <c r="H977" s="39"/>
      <c r="I977" s="39"/>
      <c r="J977" s="39"/>
      <c r="K977" s="39"/>
      <c r="L977" s="39"/>
      <c r="M977" s="39"/>
      <c r="N977" s="128">
        <f t="shared" si="17"/>
        <v>1414754</v>
      </c>
      <c r="O977" s="4"/>
    </row>
    <row r="978" spans="3:15" ht="16.5" hidden="1">
      <c r="C978" s="38">
        <v>46011</v>
      </c>
      <c r="D978" s="130"/>
      <c r="E978" s="130">
        <v>182375</v>
      </c>
      <c r="F978" s="4" t="s">
        <v>91</v>
      </c>
      <c r="G978" s="39" t="s">
        <v>90</v>
      </c>
      <c r="H978" s="39" t="s">
        <v>89</v>
      </c>
      <c r="I978" s="39"/>
      <c r="J978" s="39"/>
      <c r="K978" s="39"/>
      <c r="L978" s="39"/>
      <c r="M978" s="39"/>
      <c r="N978" s="128">
        <f t="shared" si="17"/>
        <v>1597129</v>
      </c>
      <c r="O978" s="4"/>
    </row>
    <row r="979" spans="3:15" ht="16.5" hidden="1">
      <c r="C979" s="38">
        <v>46011</v>
      </c>
      <c r="D979" s="130">
        <v>500000</v>
      </c>
      <c r="E979" s="130"/>
      <c r="F979" s="4" t="s">
        <v>298</v>
      </c>
      <c r="G979" s="39" t="s">
        <v>113</v>
      </c>
      <c r="H979" s="39" t="s">
        <v>297</v>
      </c>
      <c r="I979" s="39"/>
      <c r="J979" s="39"/>
      <c r="K979" s="39"/>
      <c r="L979" s="39"/>
      <c r="M979" s="39" t="s">
        <v>848</v>
      </c>
      <c r="N979" s="128">
        <f t="shared" si="17"/>
        <v>1097129</v>
      </c>
      <c r="O979" s="4"/>
    </row>
    <row r="980" spans="3:15" ht="16.5" hidden="1">
      <c r="C980" s="38">
        <v>46012</v>
      </c>
      <c r="D980" s="130"/>
      <c r="E980" s="130">
        <v>177874</v>
      </c>
      <c r="F980" s="4" t="s">
        <v>91</v>
      </c>
      <c r="G980" s="39" t="s">
        <v>90</v>
      </c>
      <c r="H980" s="39" t="s">
        <v>89</v>
      </c>
      <c r="I980" s="39"/>
      <c r="J980" s="39"/>
      <c r="K980" s="39"/>
      <c r="L980" s="39"/>
      <c r="M980" s="39"/>
      <c r="N980" s="128">
        <f t="shared" si="17"/>
        <v>1275003</v>
      </c>
      <c r="O980" s="4"/>
    </row>
    <row r="981" spans="3:15" ht="16.5" hidden="1">
      <c r="C981" s="38">
        <v>46013</v>
      </c>
      <c r="D981" s="130">
        <v>22000</v>
      </c>
      <c r="E981" s="130"/>
      <c r="F981" s="4" t="s">
        <v>257</v>
      </c>
      <c r="G981" s="39" t="s">
        <v>113</v>
      </c>
      <c r="H981" s="39"/>
      <c r="I981" s="39"/>
      <c r="J981" s="39"/>
      <c r="K981" s="39"/>
      <c r="L981" s="39"/>
      <c r="M981" s="39"/>
      <c r="N981" s="128">
        <f t="shared" si="17"/>
        <v>1253003</v>
      </c>
      <c r="O981" s="4"/>
    </row>
    <row r="982" spans="3:15" ht="16.5" hidden="1">
      <c r="C982" s="38">
        <v>46013</v>
      </c>
      <c r="D982" s="130">
        <v>3300</v>
      </c>
      <c r="E982" s="130"/>
      <c r="F982" s="4" t="s">
        <v>140</v>
      </c>
      <c r="G982" s="39" t="s">
        <v>113</v>
      </c>
      <c r="H982" s="39"/>
      <c r="I982" s="39"/>
      <c r="J982" s="39"/>
      <c r="K982" s="39"/>
      <c r="L982" s="39"/>
      <c r="M982" s="39"/>
      <c r="N982" s="128">
        <f t="shared" si="17"/>
        <v>1249703</v>
      </c>
      <c r="O982" s="4"/>
    </row>
    <row r="983" spans="3:15" ht="16.5" hidden="1">
      <c r="C983" s="38">
        <v>46013</v>
      </c>
      <c r="D983" s="130"/>
      <c r="E983" s="130">
        <v>250000</v>
      </c>
      <c r="F983" s="4" t="s">
        <v>296</v>
      </c>
      <c r="G983" s="39" t="s">
        <v>90</v>
      </c>
      <c r="H983" s="39" t="s">
        <v>111</v>
      </c>
      <c r="I983" s="39"/>
      <c r="J983" s="39"/>
      <c r="K983" s="39"/>
      <c r="L983" s="39"/>
      <c r="M983" s="39" t="s">
        <v>849</v>
      </c>
      <c r="N983" s="128">
        <f t="shared" si="17"/>
        <v>1499703</v>
      </c>
      <c r="O983" s="4"/>
    </row>
    <row r="984" spans="3:15" ht="16.5" hidden="1">
      <c r="C984" s="38">
        <v>46013</v>
      </c>
      <c r="D984" s="130"/>
      <c r="E984" s="130">
        <v>146852</v>
      </c>
      <c r="F984" s="4" t="s">
        <v>91</v>
      </c>
      <c r="G984" s="39" t="s">
        <v>90</v>
      </c>
      <c r="H984" s="39" t="s">
        <v>89</v>
      </c>
      <c r="I984" s="39"/>
      <c r="J984" s="39"/>
      <c r="K984" s="39"/>
      <c r="L984" s="39"/>
      <c r="M984" s="39"/>
      <c r="N984" s="128">
        <f t="shared" si="17"/>
        <v>1646555</v>
      </c>
      <c r="O984" s="4"/>
    </row>
    <row r="985" spans="3:15" ht="16.5" hidden="1">
      <c r="C985" s="38">
        <v>46013</v>
      </c>
      <c r="D985" s="130">
        <v>234250</v>
      </c>
      <c r="E985" s="130"/>
      <c r="F985" s="4" t="s">
        <v>295</v>
      </c>
      <c r="G985" s="39" t="s">
        <v>97</v>
      </c>
      <c r="H985" s="39" t="s">
        <v>63</v>
      </c>
      <c r="I985" s="39" t="s">
        <v>90</v>
      </c>
      <c r="J985" s="39"/>
      <c r="K985" s="39"/>
      <c r="L985" s="39"/>
      <c r="M985" s="39"/>
      <c r="N985" s="128">
        <f t="shared" si="17"/>
        <v>1412305</v>
      </c>
      <c r="O985" s="4"/>
    </row>
    <row r="986" spans="3:15" ht="16.5" hidden="1">
      <c r="C986" s="38">
        <v>46014</v>
      </c>
      <c r="D986" s="130"/>
      <c r="E986" s="130">
        <v>282263</v>
      </c>
      <c r="F986" s="4" t="s">
        <v>91</v>
      </c>
      <c r="G986" s="39" t="s">
        <v>90</v>
      </c>
      <c r="H986" s="39" t="s">
        <v>89</v>
      </c>
      <c r="I986" s="39"/>
      <c r="J986" s="39"/>
      <c r="K986" s="39"/>
      <c r="L986" s="39"/>
      <c r="M986" s="39"/>
      <c r="N986" s="128">
        <f t="shared" si="17"/>
        <v>1694568</v>
      </c>
      <c r="O986" s="4"/>
    </row>
    <row r="987" spans="3:15" ht="16.5" hidden="1">
      <c r="C987" s="38">
        <v>46015</v>
      </c>
      <c r="D987" s="130"/>
      <c r="E987" s="130">
        <v>2000000</v>
      </c>
      <c r="F987" s="4" t="s">
        <v>294</v>
      </c>
      <c r="G987" s="39" t="s">
        <v>828</v>
      </c>
      <c r="H987" s="39" t="s">
        <v>180</v>
      </c>
      <c r="I987" s="39"/>
      <c r="J987" s="39"/>
      <c r="K987" s="39"/>
      <c r="L987" s="39"/>
      <c r="M987" s="39"/>
      <c r="N987" s="128">
        <f t="shared" si="17"/>
        <v>3694568</v>
      </c>
      <c r="O987" s="4" t="s">
        <v>293</v>
      </c>
    </row>
    <row r="988" spans="3:15" ht="16.5" hidden="1">
      <c r="C988" s="38">
        <v>46015</v>
      </c>
      <c r="D988" s="130"/>
      <c r="E988" s="130">
        <v>455373</v>
      </c>
      <c r="F988" s="4" t="s">
        <v>91</v>
      </c>
      <c r="G988" s="39" t="s">
        <v>90</v>
      </c>
      <c r="H988" s="39" t="s">
        <v>89</v>
      </c>
      <c r="I988" s="39"/>
      <c r="J988" s="39"/>
      <c r="K988" s="39"/>
      <c r="L988" s="39"/>
      <c r="M988" s="39"/>
      <c r="N988" s="128">
        <f t="shared" si="17"/>
        <v>4149941</v>
      </c>
      <c r="O988" s="4"/>
    </row>
    <row r="989" spans="3:15" ht="16.5" hidden="1">
      <c r="C989" s="38">
        <v>46015</v>
      </c>
      <c r="D989" s="130">
        <v>1612000</v>
      </c>
      <c r="E989" s="130"/>
      <c r="F989" s="4" t="s">
        <v>292</v>
      </c>
      <c r="G989" s="39" t="s">
        <v>97</v>
      </c>
      <c r="H989" s="39" t="s">
        <v>68</v>
      </c>
      <c r="I989" s="39" t="s">
        <v>96</v>
      </c>
      <c r="J989" s="39">
        <v>1408000</v>
      </c>
      <c r="K989" s="39"/>
      <c r="L989" s="39"/>
      <c r="M989" s="39"/>
      <c r="N989" s="128">
        <f t="shared" si="17"/>
        <v>2537941</v>
      </c>
      <c r="O989" s="4"/>
    </row>
    <row r="990" spans="3:15" ht="16.5" hidden="1">
      <c r="C990" s="38">
        <v>46015</v>
      </c>
      <c r="D990" s="130">
        <v>722400</v>
      </c>
      <c r="E990" s="130"/>
      <c r="F990" s="4" t="s">
        <v>291</v>
      </c>
      <c r="G990" s="39" t="s">
        <v>97</v>
      </c>
      <c r="H990" s="39" t="s">
        <v>88</v>
      </c>
      <c r="I990" s="39" t="s">
        <v>96</v>
      </c>
      <c r="J990" s="39">
        <v>600000</v>
      </c>
      <c r="K990" s="39"/>
      <c r="L990" s="39"/>
      <c r="M990" s="39"/>
      <c r="N990" s="128">
        <f t="shared" si="17"/>
        <v>1815541</v>
      </c>
      <c r="O990" s="4"/>
    </row>
    <row r="991" spans="3:15" ht="16.5" hidden="1">
      <c r="C991" s="38">
        <v>46016</v>
      </c>
      <c r="D991" s="130"/>
      <c r="E991" s="130">
        <v>104034</v>
      </c>
      <c r="F991" s="4" t="s">
        <v>91</v>
      </c>
      <c r="G991" s="39" t="s">
        <v>90</v>
      </c>
      <c r="H991" s="39" t="s">
        <v>89</v>
      </c>
      <c r="I991" s="39"/>
      <c r="J991" s="39"/>
      <c r="K991" s="39"/>
      <c r="L991" s="39"/>
      <c r="M991" s="39"/>
      <c r="N991" s="128">
        <f t="shared" si="17"/>
        <v>1919575</v>
      </c>
      <c r="O991" s="4"/>
    </row>
    <row r="992" spans="3:15" ht="16.5" hidden="1">
      <c r="C992" s="38">
        <v>46016</v>
      </c>
      <c r="D992" s="130"/>
      <c r="E992" s="130">
        <v>5470431</v>
      </c>
      <c r="F992" s="4" t="s">
        <v>290</v>
      </c>
      <c r="G992" s="39" t="s">
        <v>289</v>
      </c>
      <c r="H992" s="39" t="s">
        <v>288</v>
      </c>
      <c r="I992" s="39"/>
      <c r="J992" s="39"/>
      <c r="K992" s="39"/>
      <c r="L992" s="39"/>
      <c r="M992" s="39"/>
      <c r="N992" s="128">
        <f t="shared" si="17"/>
        <v>7390006</v>
      </c>
      <c r="O992" s="4"/>
    </row>
    <row r="993" spans="3:15" ht="16.5" hidden="1">
      <c r="C993" s="38">
        <v>46017</v>
      </c>
      <c r="D993" s="130">
        <v>181539</v>
      </c>
      <c r="E993" s="130"/>
      <c r="F993" s="4" t="s">
        <v>287</v>
      </c>
      <c r="G993" s="39" t="s">
        <v>97</v>
      </c>
      <c r="H993" s="39" t="s">
        <v>70</v>
      </c>
      <c r="I993" s="39"/>
      <c r="J993" s="39"/>
      <c r="K993" s="39"/>
      <c r="L993" s="39"/>
      <c r="M993" s="39"/>
      <c r="N993" s="128">
        <f t="shared" si="17"/>
        <v>7208467</v>
      </c>
      <c r="O993" s="4"/>
    </row>
    <row r="994" spans="3:15" ht="16.5" hidden="1">
      <c r="C994" s="38">
        <v>46017</v>
      </c>
      <c r="D994" s="130"/>
      <c r="E994" s="130">
        <v>246327</v>
      </c>
      <c r="F994" s="4" t="s">
        <v>91</v>
      </c>
      <c r="G994" s="39" t="s">
        <v>90</v>
      </c>
      <c r="H994" s="39" t="s">
        <v>89</v>
      </c>
      <c r="I994" s="39"/>
      <c r="J994" s="39"/>
      <c r="K994" s="39"/>
      <c r="L994" s="39"/>
      <c r="M994" s="39"/>
      <c r="N994" s="128">
        <f t="shared" si="17"/>
        <v>7454794</v>
      </c>
      <c r="O994" s="4"/>
    </row>
    <row r="995" spans="3:15" ht="16.5" hidden="1">
      <c r="C995" s="38">
        <v>46018</v>
      </c>
      <c r="D995" s="130">
        <v>29000</v>
      </c>
      <c r="E995" s="130"/>
      <c r="F995" s="4" t="s">
        <v>286</v>
      </c>
      <c r="G995" s="39" t="s">
        <v>97</v>
      </c>
      <c r="H995" s="39" t="s">
        <v>70</v>
      </c>
      <c r="I995" s="39" t="s">
        <v>96</v>
      </c>
      <c r="J995" s="39">
        <v>29000</v>
      </c>
      <c r="K995" s="39"/>
      <c r="L995" s="39"/>
      <c r="M995" s="39"/>
      <c r="N995" s="128">
        <f t="shared" si="17"/>
        <v>7425794</v>
      </c>
      <c r="O995" s="4"/>
    </row>
    <row r="996" spans="3:15" ht="16.5" hidden="1">
      <c r="C996" s="38">
        <v>46018</v>
      </c>
      <c r="D996" s="130"/>
      <c r="E996" s="130">
        <v>62213</v>
      </c>
      <c r="F996" s="4" t="s">
        <v>91</v>
      </c>
      <c r="G996" s="39" t="s">
        <v>90</v>
      </c>
      <c r="H996" s="39" t="s">
        <v>89</v>
      </c>
      <c r="I996" s="39"/>
      <c r="J996" s="39"/>
      <c r="K996" s="39"/>
      <c r="L996" s="39"/>
      <c r="M996" s="39"/>
      <c r="N996" s="128">
        <f t="shared" si="17"/>
        <v>7488007</v>
      </c>
      <c r="O996" s="4"/>
    </row>
    <row r="997" spans="3:15" ht="16.5" hidden="1">
      <c r="C997" s="38">
        <v>46018</v>
      </c>
      <c r="D997" s="130">
        <v>14900</v>
      </c>
      <c r="E997" s="130"/>
      <c r="F997" s="4" t="s">
        <v>132</v>
      </c>
      <c r="G997" s="39" t="s">
        <v>102</v>
      </c>
      <c r="H997" s="39"/>
      <c r="I997" s="39"/>
      <c r="J997" s="39"/>
      <c r="K997" s="39"/>
      <c r="L997" s="39"/>
      <c r="M997" s="39"/>
      <c r="N997" s="128">
        <f t="shared" si="17"/>
        <v>7473107</v>
      </c>
      <c r="O997" s="4"/>
    </row>
    <row r="998" spans="3:15" ht="16.5" hidden="1">
      <c r="C998" s="38">
        <v>46019</v>
      </c>
      <c r="D998" s="130"/>
      <c r="E998" s="130">
        <v>129313</v>
      </c>
      <c r="F998" s="4"/>
      <c r="G998" s="39" t="s">
        <v>90</v>
      </c>
      <c r="H998" s="39" t="s">
        <v>89</v>
      </c>
      <c r="I998" s="39"/>
      <c r="J998" s="39"/>
      <c r="K998" s="39"/>
      <c r="L998" s="39"/>
      <c r="M998" s="39"/>
      <c r="N998" s="128">
        <f t="shared" si="17"/>
        <v>7602420</v>
      </c>
      <c r="O998" s="4"/>
    </row>
    <row r="999" spans="3:15" ht="16.5" hidden="1">
      <c r="C999" s="38">
        <v>46019</v>
      </c>
      <c r="D999" s="130">
        <v>6300</v>
      </c>
      <c r="E999" s="130"/>
      <c r="F999" s="4" t="s">
        <v>103</v>
      </c>
      <c r="G999" s="39" t="s">
        <v>102</v>
      </c>
      <c r="H999" s="39"/>
      <c r="I999" s="39"/>
      <c r="J999" s="39"/>
      <c r="K999" s="39"/>
      <c r="L999" s="39"/>
      <c r="M999" s="39"/>
      <c r="N999" s="128">
        <f t="shared" ref="N999:N1062" si="18">SUM(N998,-D999,E999)</f>
        <v>7596120</v>
      </c>
      <c r="O999" s="4"/>
    </row>
    <row r="1000" spans="3:15" ht="16.5" hidden="1">
      <c r="C1000" s="38">
        <v>46019</v>
      </c>
      <c r="D1000" s="130">
        <v>4700</v>
      </c>
      <c r="E1000" s="130"/>
      <c r="F1000" s="4" t="s">
        <v>103</v>
      </c>
      <c r="G1000" s="39" t="s">
        <v>102</v>
      </c>
      <c r="H1000" s="39"/>
      <c r="I1000" s="39"/>
      <c r="J1000" s="39"/>
      <c r="K1000" s="39"/>
      <c r="L1000" s="39"/>
      <c r="M1000" s="39"/>
      <c r="N1000" s="128">
        <f t="shared" si="18"/>
        <v>7591420</v>
      </c>
      <c r="O1000" s="4"/>
    </row>
    <row r="1001" spans="3:15" ht="16.5" hidden="1">
      <c r="C1001" s="38">
        <v>46019</v>
      </c>
      <c r="D1001" s="130">
        <v>5800</v>
      </c>
      <c r="E1001" s="130"/>
      <c r="F1001" s="4" t="s">
        <v>103</v>
      </c>
      <c r="G1001" s="39" t="s">
        <v>102</v>
      </c>
      <c r="H1001" s="39"/>
      <c r="I1001" s="39"/>
      <c r="J1001" s="39"/>
      <c r="K1001" s="39"/>
      <c r="L1001" s="39"/>
      <c r="M1001" s="39"/>
      <c r="N1001" s="128">
        <f t="shared" si="18"/>
        <v>7585620</v>
      </c>
      <c r="O1001" s="4"/>
    </row>
    <row r="1002" spans="3:15" ht="16.5" hidden="1">
      <c r="C1002" s="38">
        <v>46019</v>
      </c>
      <c r="D1002" s="130">
        <v>818400</v>
      </c>
      <c r="E1002" s="130"/>
      <c r="F1002" s="4" t="s">
        <v>285</v>
      </c>
      <c r="G1002" s="39" t="s">
        <v>97</v>
      </c>
      <c r="H1002" s="39" t="s">
        <v>70</v>
      </c>
      <c r="I1002" s="39" t="s">
        <v>96</v>
      </c>
      <c r="J1002" s="39">
        <v>696000</v>
      </c>
      <c r="K1002" s="39"/>
      <c r="L1002" s="39"/>
      <c r="M1002" s="39"/>
      <c r="N1002" s="128">
        <f t="shared" si="18"/>
        <v>6767220</v>
      </c>
      <c r="O1002" s="4"/>
    </row>
    <row r="1003" spans="3:15" ht="16.5" hidden="1">
      <c r="C1003" s="38">
        <v>46020</v>
      </c>
      <c r="D1003" s="130"/>
      <c r="E1003" s="130">
        <v>113964</v>
      </c>
      <c r="F1003" s="4" t="s">
        <v>91</v>
      </c>
      <c r="G1003" s="39" t="s">
        <v>90</v>
      </c>
      <c r="H1003" s="39" t="s">
        <v>89</v>
      </c>
      <c r="I1003" s="39"/>
      <c r="J1003" s="39"/>
      <c r="K1003" s="39"/>
      <c r="L1003" s="39"/>
      <c r="M1003" s="39"/>
      <c r="N1003" s="128">
        <f t="shared" si="18"/>
        <v>6881184</v>
      </c>
      <c r="O1003" s="4"/>
    </row>
    <row r="1004" spans="3:15" ht="16.5" hidden="1">
      <c r="C1004" s="38">
        <v>46020</v>
      </c>
      <c r="D1004" s="130"/>
      <c r="E1004" s="130">
        <v>83581</v>
      </c>
      <c r="F1004" s="4" t="s">
        <v>91</v>
      </c>
      <c r="G1004" s="39" t="s">
        <v>90</v>
      </c>
      <c r="H1004" s="39" t="s">
        <v>89</v>
      </c>
      <c r="I1004" s="39"/>
      <c r="J1004" s="39"/>
      <c r="K1004" s="39"/>
      <c r="L1004" s="39"/>
      <c r="M1004" s="39"/>
      <c r="N1004" s="128">
        <f t="shared" si="18"/>
        <v>6964765</v>
      </c>
      <c r="O1004" s="4"/>
    </row>
    <row r="1005" spans="3:15" ht="16.5" hidden="1">
      <c r="C1005" s="38">
        <v>46020</v>
      </c>
      <c r="D1005" s="130"/>
      <c r="E1005" s="130">
        <v>321679</v>
      </c>
      <c r="F1005" s="4" t="s">
        <v>91</v>
      </c>
      <c r="G1005" s="39" t="s">
        <v>90</v>
      </c>
      <c r="H1005" s="39" t="s">
        <v>89</v>
      </c>
      <c r="I1005" s="39"/>
      <c r="J1005" s="39"/>
      <c r="K1005" s="39"/>
      <c r="L1005" s="39"/>
      <c r="M1005" s="39"/>
      <c r="N1005" s="128">
        <f t="shared" si="18"/>
        <v>7286444</v>
      </c>
      <c r="O1005" s="4"/>
    </row>
    <row r="1006" spans="3:15" ht="16.5" hidden="1">
      <c r="C1006" s="38">
        <v>46020</v>
      </c>
      <c r="D1006" s="130">
        <v>12000</v>
      </c>
      <c r="E1006" s="130"/>
      <c r="F1006" s="4" t="s">
        <v>282</v>
      </c>
      <c r="G1006" s="39" t="s">
        <v>97</v>
      </c>
      <c r="H1006" s="39" t="s">
        <v>70</v>
      </c>
      <c r="I1006" s="39"/>
      <c r="J1006" s="39"/>
      <c r="K1006" s="39"/>
      <c r="L1006" s="39"/>
      <c r="M1006" s="39"/>
      <c r="N1006" s="128">
        <f t="shared" si="18"/>
        <v>7274444</v>
      </c>
      <c r="O1006" s="4"/>
    </row>
    <row r="1007" spans="3:15" ht="16.5" hidden="1">
      <c r="C1007" s="38">
        <v>46021</v>
      </c>
      <c r="D1007" s="130"/>
      <c r="E1007" s="130">
        <v>29340</v>
      </c>
      <c r="F1007" s="4" t="s">
        <v>91</v>
      </c>
      <c r="G1007" s="39" t="s">
        <v>90</v>
      </c>
      <c r="H1007" s="39" t="s">
        <v>89</v>
      </c>
      <c r="I1007" s="39"/>
      <c r="J1007" s="39"/>
      <c r="K1007" s="39"/>
      <c r="L1007" s="39"/>
      <c r="M1007" s="39"/>
      <c r="N1007" s="128">
        <f t="shared" si="18"/>
        <v>7303784</v>
      </c>
      <c r="O1007" s="4"/>
    </row>
    <row r="1008" spans="3:15" ht="16.5" hidden="1">
      <c r="C1008" s="38">
        <v>46022</v>
      </c>
      <c r="D1008" s="130"/>
      <c r="E1008" s="130">
        <v>259748</v>
      </c>
      <c r="F1008" s="4" t="s">
        <v>91</v>
      </c>
      <c r="G1008" s="39" t="s">
        <v>90</v>
      </c>
      <c r="H1008" s="39" t="s">
        <v>89</v>
      </c>
      <c r="I1008" s="39"/>
      <c r="J1008" s="39"/>
      <c r="K1008" s="39"/>
      <c r="L1008" s="39"/>
      <c r="M1008" s="39"/>
      <c r="N1008" s="128">
        <f t="shared" si="18"/>
        <v>7563532</v>
      </c>
      <c r="O1008" s="4"/>
    </row>
    <row r="1009" spans="3:15" ht="16.5" hidden="1">
      <c r="C1009" s="38">
        <v>46022</v>
      </c>
      <c r="D1009" s="130">
        <v>94100</v>
      </c>
      <c r="E1009" s="130"/>
      <c r="F1009" s="4" t="s">
        <v>284</v>
      </c>
      <c r="G1009" s="39" t="s">
        <v>113</v>
      </c>
      <c r="H1009" s="39"/>
      <c r="I1009" s="39"/>
      <c r="J1009" s="39"/>
      <c r="K1009" s="39"/>
      <c r="L1009" s="39"/>
      <c r="M1009" s="39"/>
      <c r="N1009" s="128">
        <f t="shared" si="18"/>
        <v>7469432</v>
      </c>
      <c r="O1009" s="4"/>
    </row>
    <row r="1010" spans="3:15" ht="16.5" hidden="1">
      <c r="C1010" s="38">
        <v>46024</v>
      </c>
      <c r="D1010" s="130">
        <v>107316</v>
      </c>
      <c r="E1010" s="130"/>
      <c r="F1010" s="4" t="s">
        <v>283</v>
      </c>
      <c r="G1010" s="39" t="s">
        <v>102</v>
      </c>
      <c r="H1010" s="39" t="s">
        <v>116</v>
      </c>
      <c r="I1010" s="39"/>
      <c r="J1010" s="39"/>
      <c r="K1010" s="39"/>
      <c r="L1010" s="39"/>
      <c r="M1010" s="39"/>
      <c r="N1010" s="128">
        <f t="shared" si="18"/>
        <v>7362116</v>
      </c>
      <c r="O1010" s="4"/>
    </row>
    <row r="1011" spans="3:15" ht="16.5" hidden="1">
      <c r="C1011" s="38">
        <v>46024</v>
      </c>
      <c r="D1011" s="130"/>
      <c r="E1011" s="130">
        <v>192473</v>
      </c>
      <c r="F1011" s="4" t="s">
        <v>91</v>
      </c>
      <c r="G1011" s="39" t="s">
        <v>90</v>
      </c>
      <c r="H1011" s="39" t="s">
        <v>89</v>
      </c>
      <c r="I1011" s="39"/>
      <c r="J1011" s="39"/>
      <c r="K1011" s="39"/>
      <c r="L1011" s="39"/>
      <c r="M1011" s="39"/>
      <c r="N1011" s="128">
        <f t="shared" si="18"/>
        <v>7554589</v>
      </c>
      <c r="O1011" s="4"/>
    </row>
    <row r="1012" spans="3:15" ht="16.5" hidden="1">
      <c r="C1012" s="38">
        <v>46024</v>
      </c>
      <c r="D1012" s="130">
        <v>4000</v>
      </c>
      <c r="E1012" s="130"/>
      <c r="F1012" s="4" t="s">
        <v>282</v>
      </c>
      <c r="G1012" s="39" t="s">
        <v>97</v>
      </c>
      <c r="H1012" s="39" t="s">
        <v>70</v>
      </c>
      <c r="I1012" s="39"/>
      <c r="J1012" s="39"/>
      <c r="K1012" s="39"/>
      <c r="L1012" s="39"/>
      <c r="M1012" s="39"/>
      <c r="N1012" s="128">
        <f t="shared" si="18"/>
        <v>7550589</v>
      </c>
      <c r="O1012" s="4"/>
    </row>
    <row r="1013" spans="3:15" ht="16.5" hidden="1">
      <c r="C1013" s="38">
        <v>46025</v>
      </c>
      <c r="D1013" s="130"/>
      <c r="E1013" s="130">
        <v>194360</v>
      </c>
      <c r="F1013" s="4" t="s">
        <v>91</v>
      </c>
      <c r="G1013" s="39" t="s">
        <v>90</v>
      </c>
      <c r="H1013" s="39" t="s">
        <v>89</v>
      </c>
      <c r="I1013" s="39"/>
      <c r="J1013" s="39"/>
      <c r="K1013" s="39"/>
      <c r="L1013" s="39"/>
      <c r="M1013" s="39"/>
      <c r="N1013" s="128">
        <f t="shared" si="18"/>
        <v>7744949</v>
      </c>
      <c r="O1013" s="4"/>
    </row>
    <row r="1014" spans="3:15" ht="16.5" hidden="1">
      <c r="C1014" s="38">
        <v>46026</v>
      </c>
      <c r="D1014" s="130"/>
      <c r="E1014" s="130">
        <v>45380</v>
      </c>
      <c r="F1014" s="4" t="s">
        <v>91</v>
      </c>
      <c r="G1014" s="39" t="s">
        <v>90</v>
      </c>
      <c r="H1014" s="39" t="s">
        <v>89</v>
      </c>
      <c r="I1014" s="39"/>
      <c r="J1014" s="39"/>
      <c r="K1014" s="39"/>
      <c r="L1014" s="39"/>
      <c r="M1014" s="39"/>
      <c r="N1014" s="128">
        <f t="shared" si="18"/>
        <v>7790329</v>
      </c>
      <c r="O1014" s="4"/>
    </row>
    <row r="1015" spans="3:15" ht="16.5" hidden="1">
      <c r="C1015" s="38">
        <v>46027</v>
      </c>
      <c r="D1015" s="130"/>
      <c r="E1015" s="130">
        <v>62190</v>
      </c>
      <c r="F1015" s="4" t="s">
        <v>91</v>
      </c>
      <c r="G1015" s="39" t="s">
        <v>90</v>
      </c>
      <c r="H1015" s="39" t="s">
        <v>89</v>
      </c>
      <c r="I1015" s="39"/>
      <c r="J1015" s="39"/>
      <c r="K1015" s="39"/>
      <c r="L1015" s="39"/>
      <c r="M1015" s="39"/>
      <c r="N1015" s="128">
        <f t="shared" si="18"/>
        <v>7852519</v>
      </c>
      <c r="O1015" s="4"/>
    </row>
    <row r="1016" spans="3:15" ht="16.5" hidden="1">
      <c r="C1016" s="38">
        <v>46027</v>
      </c>
      <c r="D1016" s="130"/>
      <c r="E1016" s="130">
        <v>195156</v>
      </c>
      <c r="F1016" s="4" t="s">
        <v>91</v>
      </c>
      <c r="G1016" s="39" t="s">
        <v>90</v>
      </c>
      <c r="H1016" s="39" t="s">
        <v>89</v>
      </c>
      <c r="I1016" s="39"/>
      <c r="J1016" s="39"/>
      <c r="K1016" s="39"/>
      <c r="L1016" s="39"/>
      <c r="M1016" s="39"/>
      <c r="N1016" s="128">
        <f t="shared" si="18"/>
        <v>8047675</v>
      </c>
      <c r="O1016" s="4"/>
    </row>
    <row r="1017" spans="3:15" ht="16.5" hidden="1">
      <c r="C1017" s="38">
        <v>46027</v>
      </c>
      <c r="D1017" s="130">
        <v>116000</v>
      </c>
      <c r="E1017" s="130"/>
      <c r="F1017" s="4" t="s">
        <v>281</v>
      </c>
      <c r="G1017" s="39" t="s">
        <v>97</v>
      </c>
      <c r="H1017" s="39" t="s">
        <v>70</v>
      </c>
      <c r="I1017" s="39" t="s">
        <v>96</v>
      </c>
      <c r="J1017" s="39">
        <v>116000</v>
      </c>
      <c r="K1017" s="39"/>
      <c r="L1017" s="39"/>
      <c r="M1017" s="39"/>
      <c r="N1017" s="128">
        <f t="shared" si="18"/>
        <v>7931675</v>
      </c>
      <c r="O1017" s="4"/>
    </row>
    <row r="1018" spans="3:15" ht="16.5" hidden="1">
      <c r="C1018" s="38">
        <v>46027</v>
      </c>
      <c r="D1018" s="130">
        <v>754830</v>
      </c>
      <c r="E1018" s="130"/>
      <c r="F1018" s="4" t="s">
        <v>280</v>
      </c>
      <c r="G1018" s="39" t="s">
        <v>97</v>
      </c>
      <c r="H1018" s="39" t="s">
        <v>70</v>
      </c>
      <c r="I1018" s="39"/>
      <c r="J1018" s="39"/>
      <c r="K1018" s="39"/>
      <c r="L1018" s="39"/>
      <c r="M1018" s="39"/>
      <c r="N1018" s="128">
        <f t="shared" si="18"/>
        <v>7176845</v>
      </c>
      <c r="O1018" s="4"/>
    </row>
    <row r="1019" spans="3:15" ht="16.5" hidden="1">
      <c r="C1019" s="38">
        <v>46027</v>
      </c>
      <c r="D1019" s="130">
        <v>978000</v>
      </c>
      <c r="E1019" s="130"/>
      <c r="F1019" s="4" t="s">
        <v>279</v>
      </c>
      <c r="G1019" s="39" t="s">
        <v>97</v>
      </c>
      <c r="H1019" s="39" t="s">
        <v>75</v>
      </c>
      <c r="I1019" s="39" t="s">
        <v>96</v>
      </c>
      <c r="J1019" s="39">
        <v>764000</v>
      </c>
      <c r="K1019" s="39"/>
      <c r="L1019" s="39"/>
      <c r="M1019" s="39"/>
      <c r="N1019" s="128">
        <f t="shared" si="18"/>
        <v>6198845</v>
      </c>
      <c r="O1019" s="4"/>
    </row>
    <row r="1020" spans="3:15" ht="16.5" hidden="1">
      <c r="C1020" s="38">
        <v>46027</v>
      </c>
      <c r="D1020" s="130">
        <v>978000</v>
      </c>
      <c r="E1020" s="130"/>
      <c r="F1020" s="4" t="s">
        <v>278</v>
      </c>
      <c r="G1020" s="39" t="s">
        <v>97</v>
      </c>
      <c r="H1020" s="39" t="s">
        <v>79</v>
      </c>
      <c r="I1020" s="39" t="s">
        <v>96</v>
      </c>
      <c r="J1020" s="39">
        <v>764000</v>
      </c>
      <c r="K1020" s="39"/>
      <c r="L1020" s="39"/>
      <c r="M1020" s="39"/>
      <c r="N1020" s="128">
        <f t="shared" si="18"/>
        <v>5220845</v>
      </c>
      <c r="O1020" s="4"/>
    </row>
    <row r="1021" spans="3:15" ht="16.5" hidden="1">
      <c r="C1021" s="38">
        <v>46028</v>
      </c>
      <c r="D1021" s="130"/>
      <c r="E1021" s="130">
        <v>85735</v>
      </c>
      <c r="F1021" s="4" t="s">
        <v>91</v>
      </c>
      <c r="G1021" s="39" t="s">
        <v>90</v>
      </c>
      <c r="H1021" s="39" t="s">
        <v>89</v>
      </c>
      <c r="I1021" s="39"/>
      <c r="J1021" s="39"/>
      <c r="K1021" s="39"/>
      <c r="L1021" s="39"/>
      <c r="M1021" s="39"/>
      <c r="N1021" s="128">
        <f t="shared" si="18"/>
        <v>5306580</v>
      </c>
      <c r="O1021" s="4"/>
    </row>
    <row r="1022" spans="3:15" ht="16.5" hidden="1">
      <c r="C1022" s="38">
        <v>46028</v>
      </c>
      <c r="D1022" s="130"/>
      <c r="E1022" s="130">
        <v>44413</v>
      </c>
      <c r="F1022" s="4" t="s">
        <v>91</v>
      </c>
      <c r="G1022" s="39" t="s">
        <v>90</v>
      </c>
      <c r="H1022" s="39" t="s">
        <v>89</v>
      </c>
      <c r="I1022" s="39"/>
      <c r="J1022" s="39"/>
      <c r="K1022" s="39"/>
      <c r="L1022" s="39"/>
      <c r="M1022" s="39"/>
      <c r="N1022" s="128">
        <f t="shared" si="18"/>
        <v>5350993</v>
      </c>
      <c r="O1022" s="4"/>
    </row>
    <row r="1023" spans="3:15" ht="16.5" hidden="1">
      <c r="C1023" s="38">
        <v>46028</v>
      </c>
      <c r="D1023" s="130">
        <v>385000</v>
      </c>
      <c r="E1023" s="130"/>
      <c r="F1023" s="4" t="s">
        <v>277</v>
      </c>
      <c r="G1023" s="39" t="s">
        <v>113</v>
      </c>
      <c r="H1023" s="39"/>
      <c r="I1023" s="39"/>
      <c r="J1023" s="39"/>
      <c r="K1023" s="39"/>
      <c r="L1023" s="39"/>
      <c r="M1023" s="39"/>
      <c r="N1023" s="128">
        <f t="shared" si="18"/>
        <v>4965993</v>
      </c>
      <c r="O1023" s="4"/>
    </row>
    <row r="1024" spans="3:15" ht="16.5" hidden="1">
      <c r="C1024" s="38">
        <v>46029</v>
      </c>
      <c r="D1024" s="130"/>
      <c r="E1024" s="130">
        <v>200184</v>
      </c>
      <c r="F1024" s="4" t="s">
        <v>91</v>
      </c>
      <c r="G1024" s="39" t="s">
        <v>90</v>
      </c>
      <c r="H1024" s="39" t="s">
        <v>89</v>
      </c>
      <c r="I1024" s="39"/>
      <c r="J1024" s="39"/>
      <c r="K1024" s="39"/>
      <c r="L1024" s="39"/>
      <c r="M1024" s="39"/>
      <c r="N1024" s="128">
        <f t="shared" si="18"/>
        <v>5166177</v>
      </c>
      <c r="O1024" s="4"/>
    </row>
    <row r="1025" spans="3:15" ht="16.5" hidden="1">
      <c r="C1025" s="38">
        <v>46030</v>
      </c>
      <c r="D1025" s="130"/>
      <c r="E1025" s="130">
        <v>39273</v>
      </c>
      <c r="F1025" s="4" t="s">
        <v>91</v>
      </c>
      <c r="G1025" s="39" t="s">
        <v>90</v>
      </c>
      <c r="H1025" s="39" t="s">
        <v>89</v>
      </c>
      <c r="I1025" s="39"/>
      <c r="J1025" s="39"/>
      <c r="K1025" s="39"/>
      <c r="L1025" s="39"/>
      <c r="M1025" s="39"/>
      <c r="N1025" s="128">
        <f t="shared" si="18"/>
        <v>5205450</v>
      </c>
      <c r="O1025" s="4"/>
    </row>
    <row r="1026" spans="3:15" ht="16.5" hidden="1">
      <c r="C1026" s="38">
        <v>46031</v>
      </c>
      <c r="D1026" s="130"/>
      <c r="E1026" s="130">
        <v>156505</v>
      </c>
      <c r="F1026" s="4" t="s">
        <v>91</v>
      </c>
      <c r="G1026" s="39" t="s">
        <v>90</v>
      </c>
      <c r="H1026" s="39" t="s">
        <v>89</v>
      </c>
      <c r="I1026" s="39"/>
      <c r="J1026" s="39"/>
      <c r="K1026" s="39"/>
      <c r="L1026" s="39"/>
      <c r="M1026" s="39"/>
      <c r="N1026" s="128">
        <f t="shared" si="18"/>
        <v>5361955</v>
      </c>
      <c r="O1026" s="4"/>
    </row>
    <row r="1027" spans="3:15" ht="16.5" hidden="1">
      <c r="C1027" s="38">
        <v>46031</v>
      </c>
      <c r="D1027" s="130">
        <v>110000</v>
      </c>
      <c r="E1027" s="130"/>
      <c r="F1027" s="4" t="s">
        <v>212</v>
      </c>
      <c r="G1027" s="39" t="s">
        <v>97</v>
      </c>
      <c r="H1027" s="39" t="s">
        <v>276</v>
      </c>
      <c r="I1027" s="39"/>
      <c r="J1027" s="39"/>
      <c r="K1027" s="39"/>
      <c r="L1027" s="39"/>
      <c r="M1027" s="39"/>
      <c r="N1027" s="128">
        <f t="shared" si="18"/>
        <v>5251955</v>
      </c>
      <c r="O1027" s="4"/>
    </row>
    <row r="1028" spans="3:15" ht="16.5" hidden="1">
      <c r="C1028" s="38">
        <v>46031</v>
      </c>
      <c r="D1028" s="130">
        <v>110000</v>
      </c>
      <c r="E1028" s="130"/>
      <c r="F1028" s="4" t="s">
        <v>235</v>
      </c>
      <c r="G1028" s="39" t="s">
        <v>97</v>
      </c>
      <c r="H1028" s="39" t="s">
        <v>88</v>
      </c>
      <c r="I1028" s="39"/>
      <c r="J1028" s="39"/>
      <c r="K1028" s="39"/>
      <c r="L1028" s="39"/>
      <c r="M1028" s="39"/>
      <c r="N1028" s="128">
        <f t="shared" si="18"/>
        <v>5141955</v>
      </c>
      <c r="O1028" s="4"/>
    </row>
    <row r="1029" spans="3:15" ht="16.5" hidden="1">
      <c r="C1029" s="38">
        <v>46031</v>
      </c>
      <c r="D1029" s="130">
        <v>220000</v>
      </c>
      <c r="E1029" s="130"/>
      <c r="F1029" s="4" t="s">
        <v>263</v>
      </c>
      <c r="G1029" s="39" t="s">
        <v>97</v>
      </c>
      <c r="H1029" s="39" t="s">
        <v>67</v>
      </c>
      <c r="I1029" s="39"/>
      <c r="J1029" s="39"/>
      <c r="K1029" s="39"/>
      <c r="L1029" s="39"/>
      <c r="M1029" s="39"/>
      <c r="N1029" s="128">
        <f t="shared" si="18"/>
        <v>4921955</v>
      </c>
      <c r="O1029" s="4"/>
    </row>
    <row r="1030" spans="3:15" ht="16.5" hidden="1">
      <c r="C1030" s="38">
        <v>46031</v>
      </c>
      <c r="D1030" s="130">
        <v>220000</v>
      </c>
      <c r="E1030" s="130"/>
      <c r="F1030" s="4" t="s">
        <v>262</v>
      </c>
      <c r="G1030" s="39" t="s">
        <v>97</v>
      </c>
      <c r="H1030" s="39" t="s">
        <v>68</v>
      </c>
      <c r="I1030" s="39"/>
      <c r="J1030" s="39"/>
      <c r="K1030" s="39"/>
      <c r="L1030" s="39"/>
      <c r="M1030" s="39"/>
      <c r="N1030" s="128">
        <f t="shared" si="18"/>
        <v>4701955</v>
      </c>
      <c r="O1030" s="4"/>
    </row>
    <row r="1031" spans="3:15" ht="16.5" hidden="1">
      <c r="C1031" s="38">
        <v>46031</v>
      </c>
      <c r="D1031" s="130">
        <v>110000</v>
      </c>
      <c r="E1031" s="130"/>
      <c r="F1031" s="4" t="s">
        <v>275</v>
      </c>
      <c r="G1031" s="39" t="s">
        <v>97</v>
      </c>
      <c r="H1031" s="39" t="s">
        <v>79</v>
      </c>
      <c r="I1031" s="39"/>
      <c r="J1031" s="39"/>
      <c r="K1031" s="39"/>
      <c r="L1031" s="39"/>
      <c r="M1031" s="39"/>
      <c r="N1031" s="128">
        <f t="shared" si="18"/>
        <v>4591955</v>
      </c>
      <c r="O1031" s="4"/>
    </row>
    <row r="1032" spans="3:15" ht="16.5" hidden="1">
      <c r="C1032" s="38">
        <v>46031</v>
      </c>
      <c r="D1032" s="130">
        <v>110000</v>
      </c>
      <c r="E1032" s="130"/>
      <c r="F1032" s="4" t="s">
        <v>274</v>
      </c>
      <c r="G1032" s="39" t="s">
        <v>97</v>
      </c>
      <c r="H1032" s="39" t="s">
        <v>75</v>
      </c>
      <c r="I1032" s="39"/>
      <c r="J1032" s="39"/>
      <c r="K1032" s="39"/>
      <c r="L1032" s="39"/>
      <c r="M1032" s="39"/>
      <c r="N1032" s="128">
        <f t="shared" si="18"/>
        <v>4481955</v>
      </c>
      <c r="O1032" s="4"/>
    </row>
    <row r="1033" spans="3:15" ht="16.5" hidden="1">
      <c r="C1033" s="38">
        <v>46031</v>
      </c>
      <c r="D1033" s="130">
        <v>110000</v>
      </c>
      <c r="E1033" s="130"/>
      <c r="F1033" s="4" t="s">
        <v>273</v>
      </c>
      <c r="G1033" s="39" t="s">
        <v>97</v>
      </c>
      <c r="H1033" s="39" t="s">
        <v>70</v>
      </c>
      <c r="I1033" s="39"/>
      <c r="J1033" s="39"/>
      <c r="K1033" s="39"/>
      <c r="L1033" s="39"/>
      <c r="M1033" s="39"/>
      <c r="N1033" s="128">
        <f t="shared" si="18"/>
        <v>4371955</v>
      </c>
      <c r="O1033" s="4"/>
    </row>
    <row r="1034" spans="3:15" ht="16.5" hidden="1">
      <c r="C1034" s="38">
        <v>46032</v>
      </c>
      <c r="D1034" s="130"/>
      <c r="E1034" s="130">
        <v>107547</v>
      </c>
      <c r="F1034" s="4" t="s">
        <v>91</v>
      </c>
      <c r="G1034" s="39" t="s">
        <v>90</v>
      </c>
      <c r="H1034" s="39" t="s">
        <v>89</v>
      </c>
      <c r="I1034" s="39"/>
      <c r="J1034" s="39"/>
      <c r="K1034" s="39"/>
      <c r="L1034" s="39"/>
      <c r="M1034" s="39"/>
      <c r="N1034" s="128">
        <f t="shared" si="18"/>
        <v>4479502</v>
      </c>
      <c r="O1034" s="4"/>
    </row>
    <row r="1035" spans="3:15" ht="16.5" hidden="1">
      <c r="C1035" s="38">
        <v>46033</v>
      </c>
      <c r="D1035" s="130"/>
      <c r="E1035" s="130">
        <v>599228</v>
      </c>
      <c r="F1035" s="4" t="s">
        <v>91</v>
      </c>
      <c r="G1035" s="39" t="s">
        <v>90</v>
      </c>
      <c r="H1035" s="39" t="s">
        <v>89</v>
      </c>
      <c r="I1035" s="39"/>
      <c r="J1035" s="39"/>
      <c r="K1035" s="39"/>
      <c r="L1035" s="39"/>
      <c r="M1035" s="39"/>
      <c r="N1035" s="128">
        <f t="shared" si="18"/>
        <v>5078730</v>
      </c>
      <c r="O1035" s="4"/>
    </row>
    <row r="1036" spans="3:15" ht="16.5" hidden="1">
      <c r="C1036" s="38">
        <v>46034</v>
      </c>
      <c r="D1036" s="130"/>
      <c r="E1036" s="130">
        <v>96315</v>
      </c>
      <c r="F1036" s="4" t="s">
        <v>91</v>
      </c>
      <c r="G1036" s="39" t="s">
        <v>90</v>
      </c>
      <c r="H1036" s="39" t="s">
        <v>89</v>
      </c>
      <c r="I1036" s="39"/>
      <c r="J1036" s="39"/>
      <c r="K1036" s="39"/>
      <c r="L1036" s="39"/>
      <c r="M1036" s="39"/>
      <c r="N1036" s="128">
        <f t="shared" si="18"/>
        <v>5175045</v>
      </c>
      <c r="O1036" s="4"/>
    </row>
    <row r="1037" spans="3:15" ht="16.5" hidden="1">
      <c r="C1037" s="38">
        <v>46035</v>
      </c>
      <c r="D1037" s="130"/>
      <c r="E1037" s="130">
        <v>163988</v>
      </c>
      <c r="F1037" s="4" t="s">
        <v>91</v>
      </c>
      <c r="G1037" s="39" t="s">
        <v>90</v>
      </c>
      <c r="H1037" s="39" t="s">
        <v>89</v>
      </c>
      <c r="I1037" s="39"/>
      <c r="J1037" s="39"/>
      <c r="K1037" s="39"/>
      <c r="L1037" s="39"/>
      <c r="M1037" s="39"/>
      <c r="N1037" s="128">
        <f t="shared" si="18"/>
        <v>5339033</v>
      </c>
      <c r="O1037" s="4"/>
    </row>
    <row r="1038" spans="3:15" ht="16.5" hidden="1">
      <c r="C1038" s="38">
        <v>46035</v>
      </c>
      <c r="D1038" s="130"/>
      <c r="E1038" s="130">
        <v>34617</v>
      </c>
      <c r="F1038" s="4" t="s">
        <v>91</v>
      </c>
      <c r="G1038" s="39" t="s">
        <v>90</v>
      </c>
      <c r="H1038" s="39" t="s">
        <v>89</v>
      </c>
      <c r="I1038" s="39"/>
      <c r="J1038" s="39"/>
      <c r="K1038" s="39"/>
      <c r="L1038" s="39"/>
      <c r="M1038" s="39"/>
      <c r="N1038" s="128">
        <f t="shared" si="18"/>
        <v>5373650</v>
      </c>
      <c r="O1038" s="4"/>
    </row>
    <row r="1039" spans="3:15" ht="16.5" hidden="1">
      <c r="C1039" s="38">
        <v>46035</v>
      </c>
      <c r="D1039" s="130">
        <v>682000</v>
      </c>
      <c r="E1039" s="130"/>
      <c r="F1039" s="4" t="s">
        <v>272</v>
      </c>
      <c r="G1039" s="39" t="s">
        <v>97</v>
      </c>
      <c r="H1039" s="39" t="s">
        <v>70</v>
      </c>
      <c r="I1039" s="39" t="s">
        <v>96</v>
      </c>
      <c r="J1039" s="39">
        <v>580000</v>
      </c>
      <c r="K1039" s="39"/>
      <c r="L1039" s="39"/>
      <c r="M1039" s="39"/>
      <c r="N1039" s="128">
        <f t="shared" si="18"/>
        <v>4691650</v>
      </c>
      <c r="O1039" s="4"/>
    </row>
    <row r="1040" spans="3:15" ht="16.5" hidden="1">
      <c r="C1040" s="38">
        <v>46035</v>
      </c>
      <c r="D1040" s="130">
        <v>10000</v>
      </c>
      <c r="E1040" s="130"/>
      <c r="F1040" s="4" t="s">
        <v>271</v>
      </c>
      <c r="G1040" s="39" t="s">
        <v>102</v>
      </c>
      <c r="H1040" s="39"/>
      <c r="I1040" s="39"/>
      <c r="J1040" s="39"/>
      <c r="K1040" s="39"/>
      <c r="L1040" s="39"/>
      <c r="M1040" s="39"/>
      <c r="N1040" s="128">
        <f t="shared" si="18"/>
        <v>4681650</v>
      </c>
      <c r="O1040" s="4"/>
    </row>
    <row r="1041" spans="3:15" ht="16.5" hidden="1">
      <c r="C1041" s="38">
        <v>46036</v>
      </c>
      <c r="D1041" s="130">
        <v>96000</v>
      </c>
      <c r="E1041" s="130"/>
      <c r="F1041" s="4" t="s">
        <v>270</v>
      </c>
      <c r="G1041" s="39" t="s">
        <v>102</v>
      </c>
      <c r="H1041" s="39"/>
      <c r="I1041" s="39"/>
      <c r="J1041" s="39"/>
      <c r="K1041" s="39"/>
      <c r="L1041" s="39"/>
      <c r="M1041" s="39"/>
      <c r="N1041" s="128">
        <f t="shared" si="18"/>
        <v>4585650</v>
      </c>
      <c r="O1041" s="4"/>
    </row>
    <row r="1042" spans="3:15" ht="16.5" hidden="1">
      <c r="C1042" s="38">
        <v>46036</v>
      </c>
      <c r="D1042" s="130"/>
      <c r="E1042" s="130">
        <v>62108</v>
      </c>
      <c r="F1042" s="4" t="s">
        <v>91</v>
      </c>
      <c r="G1042" s="39" t="s">
        <v>90</v>
      </c>
      <c r="H1042" s="39" t="s">
        <v>89</v>
      </c>
      <c r="I1042" s="39"/>
      <c r="J1042" s="39"/>
      <c r="K1042" s="39"/>
      <c r="L1042" s="39"/>
      <c r="M1042" s="39"/>
      <c r="N1042" s="128">
        <f t="shared" si="18"/>
        <v>4647758</v>
      </c>
      <c r="O1042" s="4"/>
    </row>
    <row r="1043" spans="3:15" ht="16.5" hidden="1">
      <c r="C1043" s="38">
        <v>46037</v>
      </c>
      <c r="D1043" s="130"/>
      <c r="E1043" s="130">
        <v>354370</v>
      </c>
      <c r="F1043" s="4" t="s">
        <v>91</v>
      </c>
      <c r="G1043" s="39" t="s">
        <v>90</v>
      </c>
      <c r="H1043" s="39" t="s">
        <v>89</v>
      </c>
      <c r="I1043" s="39"/>
      <c r="J1043" s="39"/>
      <c r="K1043" s="39"/>
      <c r="L1043" s="39"/>
      <c r="M1043" s="39"/>
      <c r="N1043" s="128">
        <f t="shared" si="18"/>
        <v>5002128</v>
      </c>
      <c r="O1043" s="4"/>
    </row>
    <row r="1044" spans="3:15" ht="16.5" hidden="1">
      <c r="C1044" s="38">
        <v>46037</v>
      </c>
      <c r="D1044" s="130">
        <v>28900</v>
      </c>
      <c r="E1044" s="130"/>
      <c r="F1044" s="4" t="s">
        <v>269</v>
      </c>
      <c r="G1044" s="39" t="s">
        <v>97</v>
      </c>
      <c r="H1044" s="39" t="s">
        <v>70</v>
      </c>
      <c r="I1044" s="39" t="s">
        <v>96</v>
      </c>
      <c r="J1044" s="39">
        <v>28900</v>
      </c>
      <c r="K1044" s="39"/>
      <c r="L1044" s="39"/>
      <c r="M1044" s="39"/>
      <c r="N1044" s="128">
        <f t="shared" si="18"/>
        <v>4973228</v>
      </c>
      <c r="O1044" s="4"/>
    </row>
    <row r="1045" spans="3:15" ht="16.5" hidden="1">
      <c r="C1045" s="38">
        <v>46038</v>
      </c>
      <c r="D1045" s="130"/>
      <c r="E1045" s="130">
        <v>427714</v>
      </c>
      <c r="F1045" s="4" t="s">
        <v>91</v>
      </c>
      <c r="G1045" s="39" t="s">
        <v>90</v>
      </c>
      <c r="H1045" s="39" t="s">
        <v>89</v>
      </c>
      <c r="I1045" s="39"/>
      <c r="J1045" s="39"/>
      <c r="K1045" s="39"/>
      <c r="L1045" s="39"/>
      <c r="M1045" s="39"/>
      <c r="N1045" s="128">
        <f t="shared" si="18"/>
        <v>5400942</v>
      </c>
      <c r="O1045" s="4"/>
    </row>
    <row r="1046" spans="3:15" ht="16.5" hidden="1">
      <c r="C1046" s="38">
        <v>46038</v>
      </c>
      <c r="D1046" s="130">
        <v>14300</v>
      </c>
      <c r="E1046" s="130"/>
      <c r="F1046" s="4" t="s">
        <v>227</v>
      </c>
      <c r="G1046" s="39" t="s">
        <v>102</v>
      </c>
      <c r="H1046" s="39"/>
      <c r="I1046" s="39"/>
      <c r="J1046" s="39"/>
      <c r="K1046" s="39"/>
      <c r="L1046" s="39"/>
      <c r="M1046" s="39"/>
      <c r="N1046" s="128">
        <f t="shared" si="18"/>
        <v>5386642</v>
      </c>
      <c r="O1046" s="4"/>
    </row>
    <row r="1047" spans="3:15" ht="16.5" hidden="1">
      <c r="C1047" s="38">
        <v>46038</v>
      </c>
      <c r="D1047" s="130">
        <v>15000</v>
      </c>
      <c r="E1047" s="130"/>
      <c r="F1047" s="4" t="s">
        <v>240</v>
      </c>
      <c r="G1047" s="39" t="s">
        <v>102</v>
      </c>
      <c r="H1047" s="39"/>
      <c r="I1047" s="39"/>
      <c r="J1047" s="39"/>
      <c r="K1047" s="39"/>
      <c r="L1047" s="39"/>
      <c r="M1047" s="39"/>
      <c r="N1047" s="128">
        <f t="shared" si="18"/>
        <v>5371642</v>
      </c>
      <c r="O1047" s="4"/>
    </row>
    <row r="1048" spans="3:15" ht="16.5" hidden="1">
      <c r="C1048" s="38">
        <v>46039</v>
      </c>
      <c r="D1048" s="130"/>
      <c r="E1048" s="130">
        <v>170483</v>
      </c>
      <c r="F1048" s="4" t="s">
        <v>91</v>
      </c>
      <c r="G1048" s="39" t="s">
        <v>90</v>
      </c>
      <c r="H1048" s="39" t="s">
        <v>89</v>
      </c>
      <c r="I1048" s="39"/>
      <c r="J1048" s="39"/>
      <c r="K1048" s="39"/>
      <c r="L1048" s="39"/>
      <c r="M1048" s="39"/>
      <c r="N1048" s="128">
        <f t="shared" si="18"/>
        <v>5542125</v>
      </c>
      <c r="O1048" s="4"/>
    </row>
    <row r="1049" spans="3:15" ht="16.5" hidden="1">
      <c r="C1049" s="38">
        <v>46040</v>
      </c>
      <c r="D1049" s="130"/>
      <c r="E1049" s="130">
        <v>172363</v>
      </c>
      <c r="F1049" s="4" t="s">
        <v>91</v>
      </c>
      <c r="G1049" s="39" t="s">
        <v>90</v>
      </c>
      <c r="H1049" s="39" t="s">
        <v>89</v>
      </c>
      <c r="I1049" s="39"/>
      <c r="J1049" s="39"/>
      <c r="K1049" s="39"/>
      <c r="L1049" s="39"/>
      <c r="M1049" s="39"/>
      <c r="N1049" s="128">
        <f t="shared" si="18"/>
        <v>5714488</v>
      </c>
      <c r="O1049" s="4"/>
    </row>
    <row r="1050" spans="3:15" ht="16.5" hidden="1">
      <c r="C1050" s="38">
        <v>46040</v>
      </c>
      <c r="D1050" s="130">
        <v>20000</v>
      </c>
      <c r="E1050" s="130"/>
      <c r="F1050" s="4" t="s">
        <v>268</v>
      </c>
      <c r="G1050" s="39" t="s">
        <v>102</v>
      </c>
      <c r="H1050" s="39"/>
      <c r="I1050" s="39"/>
      <c r="J1050" s="39"/>
      <c r="K1050" s="39"/>
      <c r="L1050" s="39"/>
      <c r="M1050" s="39"/>
      <c r="N1050" s="128">
        <f t="shared" si="18"/>
        <v>5694488</v>
      </c>
      <c r="O1050" s="4"/>
    </row>
    <row r="1051" spans="3:15" ht="16.5" hidden="1">
      <c r="C1051" s="38">
        <v>46040</v>
      </c>
      <c r="D1051" s="130"/>
      <c r="E1051" s="130">
        <v>14300</v>
      </c>
      <c r="F1051" s="4" t="s">
        <v>256</v>
      </c>
      <c r="G1051" s="39" t="s">
        <v>90</v>
      </c>
      <c r="H1051" s="39" t="s">
        <v>161</v>
      </c>
      <c r="I1051" s="39"/>
      <c r="J1051" s="39"/>
      <c r="K1051" s="39"/>
      <c r="L1051" s="39"/>
      <c r="M1051" s="39"/>
      <c r="N1051" s="128">
        <f t="shared" si="18"/>
        <v>5708788</v>
      </c>
      <c r="O1051" s="4"/>
    </row>
    <row r="1052" spans="3:15" ht="16.5" hidden="1">
      <c r="C1052" s="38">
        <v>46041</v>
      </c>
      <c r="D1052" s="130"/>
      <c r="E1052" s="130">
        <v>51842</v>
      </c>
      <c r="F1052" s="4" t="s">
        <v>91</v>
      </c>
      <c r="G1052" s="39" t="s">
        <v>90</v>
      </c>
      <c r="H1052" s="39" t="s">
        <v>89</v>
      </c>
      <c r="I1052" s="39"/>
      <c r="J1052" s="39"/>
      <c r="K1052" s="39"/>
      <c r="L1052" s="39"/>
      <c r="M1052" s="39"/>
      <c r="N1052" s="128">
        <f t="shared" si="18"/>
        <v>5760630</v>
      </c>
      <c r="O1052" s="4"/>
    </row>
    <row r="1053" spans="3:15" ht="16.5" hidden="1">
      <c r="C1053" s="38">
        <v>46041</v>
      </c>
      <c r="D1053" s="130">
        <v>13750</v>
      </c>
      <c r="E1053" s="130"/>
      <c r="F1053" s="4" t="s">
        <v>227</v>
      </c>
      <c r="G1053" s="39" t="s">
        <v>102</v>
      </c>
      <c r="H1053" s="39"/>
      <c r="I1053" s="39"/>
      <c r="J1053" s="39"/>
      <c r="K1053" s="39"/>
      <c r="L1053" s="39"/>
      <c r="M1053" s="39"/>
      <c r="N1053" s="128">
        <f t="shared" si="18"/>
        <v>5746880</v>
      </c>
      <c r="O1053" s="4"/>
    </row>
    <row r="1054" spans="3:15" ht="16.5" hidden="1">
      <c r="C1054" s="38">
        <v>46041</v>
      </c>
      <c r="D1054" s="130">
        <v>990000</v>
      </c>
      <c r="E1054" s="130"/>
      <c r="F1054" s="4" t="s">
        <v>267</v>
      </c>
      <c r="G1054" s="39" t="s">
        <v>97</v>
      </c>
      <c r="H1054" s="39" t="s">
        <v>63</v>
      </c>
      <c r="I1054" s="39" t="s">
        <v>90</v>
      </c>
      <c r="J1054" s="39">
        <v>300</v>
      </c>
      <c r="K1054" s="39"/>
      <c r="L1054" s="39"/>
      <c r="M1054" s="39"/>
      <c r="N1054" s="128">
        <f t="shared" si="18"/>
        <v>4756880</v>
      </c>
      <c r="O1054" s="4"/>
    </row>
    <row r="1055" spans="3:15" ht="16.5" hidden="1">
      <c r="C1055" s="38">
        <v>46041</v>
      </c>
      <c r="D1055" s="130"/>
      <c r="E1055" s="130">
        <v>1</v>
      </c>
      <c r="F1055" s="4" t="s">
        <v>266</v>
      </c>
      <c r="G1055" s="39" t="s">
        <v>90</v>
      </c>
      <c r="H1055" s="39" t="s">
        <v>161</v>
      </c>
      <c r="I1055" s="39" t="s">
        <v>90</v>
      </c>
      <c r="J1055" s="39"/>
      <c r="K1055" s="39"/>
      <c r="L1055" s="39"/>
      <c r="M1055" s="39"/>
      <c r="N1055" s="128">
        <f t="shared" si="18"/>
        <v>4756881</v>
      </c>
      <c r="O1055" s="4"/>
    </row>
    <row r="1056" spans="3:15" ht="16.5" hidden="1">
      <c r="C1056" s="38">
        <v>46041</v>
      </c>
      <c r="D1056" s="130">
        <v>19900</v>
      </c>
      <c r="E1056" s="130"/>
      <c r="F1056" s="4" t="s">
        <v>227</v>
      </c>
      <c r="G1056" s="39" t="s">
        <v>102</v>
      </c>
      <c r="H1056" s="39"/>
      <c r="I1056" s="39"/>
      <c r="J1056" s="39"/>
      <c r="K1056" s="39"/>
      <c r="L1056" s="39"/>
      <c r="M1056" s="39"/>
      <c r="N1056" s="128">
        <f t="shared" si="18"/>
        <v>4736981</v>
      </c>
      <c r="O1056" s="4"/>
    </row>
    <row r="1057" spans="3:15" ht="16.5" hidden="1">
      <c r="C1057" s="38">
        <v>46041</v>
      </c>
      <c r="D1057" s="130"/>
      <c r="E1057" s="130">
        <v>44560</v>
      </c>
      <c r="F1057" s="4" t="s">
        <v>91</v>
      </c>
      <c r="G1057" s="39" t="s">
        <v>90</v>
      </c>
      <c r="H1057" s="39" t="s">
        <v>89</v>
      </c>
      <c r="I1057" s="39"/>
      <c r="J1057" s="39"/>
      <c r="K1057" s="39"/>
      <c r="L1057" s="39"/>
      <c r="M1057" s="39"/>
      <c r="N1057" s="128">
        <f t="shared" si="18"/>
        <v>4781541</v>
      </c>
      <c r="O1057" s="4"/>
    </row>
    <row r="1058" spans="3:15" ht="16.5" hidden="1">
      <c r="C1058" s="38">
        <v>46041</v>
      </c>
      <c r="D1058" s="130">
        <v>3200</v>
      </c>
      <c r="E1058" s="130"/>
      <c r="F1058" s="4" t="s">
        <v>265</v>
      </c>
      <c r="G1058" s="39" t="s">
        <v>102</v>
      </c>
      <c r="H1058" s="39"/>
      <c r="I1058" s="39"/>
      <c r="J1058" s="39"/>
      <c r="K1058" s="39"/>
      <c r="L1058" s="39"/>
      <c r="M1058" s="39"/>
      <c r="N1058" s="128">
        <f t="shared" si="18"/>
        <v>4778341</v>
      </c>
      <c r="O1058" s="4"/>
    </row>
    <row r="1059" spans="3:15" ht="16.5" hidden="1">
      <c r="C1059" s="38">
        <v>46041</v>
      </c>
      <c r="D1059" s="130">
        <v>2600</v>
      </c>
      <c r="E1059" s="130"/>
      <c r="F1059" s="4" t="s">
        <v>265</v>
      </c>
      <c r="G1059" s="39" t="s">
        <v>102</v>
      </c>
      <c r="H1059" s="39"/>
      <c r="I1059" s="39"/>
      <c r="J1059" s="39"/>
      <c r="K1059" s="39"/>
      <c r="L1059" s="39"/>
      <c r="M1059" s="39"/>
      <c r="N1059" s="128">
        <f t="shared" si="18"/>
        <v>4775741</v>
      </c>
      <c r="O1059" s="4"/>
    </row>
    <row r="1060" spans="3:15" ht="16.5" hidden="1">
      <c r="C1060" s="38">
        <v>46042</v>
      </c>
      <c r="D1060" s="130">
        <v>16280</v>
      </c>
      <c r="E1060" s="130"/>
      <c r="F1060" s="4" t="s">
        <v>264</v>
      </c>
      <c r="G1060" s="39" t="s">
        <v>102</v>
      </c>
      <c r="H1060" s="39"/>
      <c r="I1060" s="39"/>
      <c r="J1060" s="39"/>
      <c r="K1060" s="39"/>
      <c r="L1060" s="39"/>
      <c r="M1060" s="39"/>
      <c r="N1060" s="128">
        <f t="shared" si="18"/>
        <v>4759461</v>
      </c>
      <c r="O1060" s="4"/>
    </row>
    <row r="1061" spans="3:15" ht="16.5" hidden="1">
      <c r="C1061" s="38">
        <v>46042</v>
      </c>
      <c r="D1061" s="130"/>
      <c r="E1061" s="130">
        <v>62536</v>
      </c>
      <c r="F1061" s="4" t="s">
        <v>91</v>
      </c>
      <c r="G1061" s="39" t="s">
        <v>90</v>
      </c>
      <c r="H1061" s="39" t="s">
        <v>89</v>
      </c>
      <c r="I1061" s="39"/>
      <c r="J1061" s="39"/>
      <c r="K1061" s="39"/>
      <c r="L1061" s="39"/>
      <c r="M1061" s="39"/>
      <c r="N1061" s="128">
        <f t="shared" si="18"/>
        <v>4821997</v>
      </c>
      <c r="O1061" s="4"/>
    </row>
    <row r="1062" spans="3:15" ht="16.5" hidden="1">
      <c r="C1062" s="38">
        <v>46042</v>
      </c>
      <c r="D1062" s="130"/>
      <c r="E1062" s="130">
        <v>454</v>
      </c>
      <c r="F1062" s="4" t="s">
        <v>220</v>
      </c>
      <c r="G1062" s="39" t="s">
        <v>90</v>
      </c>
      <c r="H1062" s="39" t="s">
        <v>139</v>
      </c>
      <c r="I1062" s="39"/>
      <c r="J1062" s="39"/>
      <c r="K1062" s="39"/>
      <c r="L1062" s="39"/>
      <c r="M1062" s="39"/>
      <c r="N1062" s="128">
        <f t="shared" si="18"/>
        <v>4822451</v>
      </c>
      <c r="O1062" s="4"/>
    </row>
    <row r="1063" spans="3:15" ht="16.5" hidden="1">
      <c r="C1063" s="38">
        <v>46042</v>
      </c>
      <c r="D1063" s="130"/>
      <c r="E1063" s="130">
        <v>26204</v>
      </c>
      <c r="F1063" s="4" t="s">
        <v>220</v>
      </c>
      <c r="G1063" s="39" t="s">
        <v>90</v>
      </c>
      <c r="H1063" s="39" t="s">
        <v>139</v>
      </c>
      <c r="I1063" s="39"/>
      <c r="J1063" s="39"/>
      <c r="K1063" s="39"/>
      <c r="L1063" s="39"/>
      <c r="M1063" s="39"/>
      <c r="N1063" s="128">
        <f t="shared" ref="N1063:N1126" si="19">SUM(N1062,-D1063,E1063)</f>
        <v>4848655</v>
      </c>
      <c r="O1063" s="4"/>
    </row>
    <row r="1064" spans="3:15" ht="16.5" hidden="1">
      <c r="C1064" s="38">
        <v>46042</v>
      </c>
      <c r="D1064" s="130">
        <v>64800</v>
      </c>
      <c r="E1064" s="130"/>
      <c r="F1064" s="4" t="s">
        <v>212</v>
      </c>
      <c r="G1064" s="39" t="s">
        <v>97</v>
      </c>
      <c r="H1064" s="39" t="s">
        <v>69</v>
      </c>
      <c r="I1064" s="39"/>
      <c r="J1064" s="39"/>
      <c r="K1064" s="39"/>
      <c r="L1064" s="39"/>
      <c r="M1064" s="39"/>
      <c r="N1064" s="128">
        <f t="shared" si="19"/>
        <v>4783855</v>
      </c>
      <c r="O1064" s="4"/>
    </row>
    <row r="1065" spans="3:15" ht="16.5" hidden="1">
      <c r="C1065" s="38">
        <v>46042</v>
      </c>
      <c r="D1065" s="130">
        <v>129800</v>
      </c>
      <c r="E1065" s="130"/>
      <c r="F1065" s="4" t="s">
        <v>263</v>
      </c>
      <c r="G1065" s="39" t="s">
        <v>97</v>
      </c>
      <c r="H1065" s="39" t="s">
        <v>67</v>
      </c>
      <c r="I1065" s="39"/>
      <c r="J1065" s="39"/>
      <c r="K1065" s="39"/>
      <c r="L1065" s="39"/>
      <c r="M1065" s="39"/>
      <c r="N1065" s="128">
        <f t="shared" si="19"/>
        <v>4654055</v>
      </c>
      <c r="O1065" s="4"/>
    </row>
    <row r="1066" spans="3:15" ht="16.5" hidden="1">
      <c r="C1066" s="38">
        <v>46042</v>
      </c>
      <c r="D1066" s="130">
        <v>129800</v>
      </c>
      <c r="E1066" s="130"/>
      <c r="F1066" s="4" t="s">
        <v>262</v>
      </c>
      <c r="G1066" s="39" t="s">
        <v>97</v>
      </c>
      <c r="H1066" s="39" t="s">
        <v>68</v>
      </c>
      <c r="I1066" s="39"/>
      <c r="J1066" s="39"/>
      <c r="K1066" s="39"/>
      <c r="L1066" s="39"/>
      <c r="M1066" s="39"/>
      <c r="N1066" s="128">
        <f t="shared" si="19"/>
        <v>4524255</v>
      </c>
      <c r="O1066" s="4"/>
    </row>
    <row r="1067" spans="3:15" ht="16.5" hidden="1">
      <c r="C1067" s="38">
        <v>46042</v>
      </c>
      <c r="D1067" s="130">
        <v>64900</v>
      </c>
      <c r="E1067" s="130"/>
      <c r="F1067" s="4" t="s">
        <v>261</v>
      </c>
      <c r="G1067" s="39" t="s">
        <v>97</v>
      </c>
      <c r="H1067" s="39" t="s">
        <v>88</v>
      </c>
      <c r="I1067" s="39"/>
      <c r="J1067" s="39"/>
      <c r="K1067" s="39"/>
      <c r="L1067" s="39"/>
      <c r="M1067" s="39"/>
      <c r="N1067" s="128">
        <f t="shared" si="19"/>
        <v>4459355</v>
      </c>
      <c r="O1067" s="4"/>
    </row>
    <row r="1068" spans="3:15" ht="16.5" hidden="1">
      <c r="C1068" s="38">
        <v>46042</v>
      </c>
      <c r="D1068" s="130">
        <v>64900</v>
      </c>
      <c r="E1068" s="130"/>
      <c r="F1068" s="4" t="s">
        <v>260</v>
      </c>
      <c r="G1068" s="39" t="s">
        <v>97</v>
      </c>
      <c r="H1068" s="39" t="s">
        <v>79</v>
      </c>
      <c r="I1068" s="39"/>
      <c r="J1068" s="39"/>
      <c r="K1068" s="39"/>
      <c r="L1068" s="39"/>
      <c r="M1068" s="39"/>
      <c r="N1068" s="128">
        <f t="shared" si="19"/>
        <v>4394455</v>
      </c>
      <c r="O1068" s="4"/>
    </row>
    <row r="1069" spans="3:15" ht="16.5" hidden="1">
      <c r="C1069" s="38">
        <v>46042</v>
      </c>
      <c r="D1069" s="130">
        <v>64900</v>
      </c>
      <c r="E1069" s="130"/>
      <c r="F1069" s="4" t="s">
        <v>259</v>
      </c>
      <c r="G1069" s="39" t="s">
        <v>97</v>
      </c>
      <c r="H1069" s="39" t="s">
        <v>75</v>
      </c>
      <c r="I1069" s="39"/>
      <c r="J1069" s="39"/>
      <c r="K1069" s="39"/>
      <c r="L1069" s="39"/>
      <c r="M1069" s="39"/>
      <c r="N1069" s="128">
        <f t="shared" si="19"/>
        <v>4329555</v>
      </c>
      <c r="O1069" s="4"/>
    </row>
    <row r="1070" spans="3:15" ht="16.5" hidden="1">
      <c r="C1070" s="38">
        <v>46042</v>
      </c>
      <c r="D1070" s="130">
        <v>64900</v>
      </c>
      <c r="E1070" s="130"/>
      <c r="F1070" s="4" t="s">
        <v>258</v>
      </c>
      <c r="G1070" s="39" t="s">
        <v>97</v>
      </c>
      <c r="H1070" s="39" t="s">
        <v>70</v>
      </c>
      <c r="I1070" s="39"/>
      <c r="J1070" s="39"/>
      <c r="K1070" s="39"/>
      <c r="L1070" s="39"/>
      <c r="M1070" s="39"/>
      <c r="N1070" s="128">
        <f t="shared" si="19"/>
        <v>4264655</v>
      </c>
      <c r="O1070" s="4"/>
    </row>
    <row r="1071" spans="3:15" ht="16.5" hidden="1">
      <c r="C1071" s="38">
        <v>46043</v>
      </c>
      <c r="D1071" s="130">
        <v>22000</v>
      </c>
      <c r="E1071" s="130"/>
      <c r="F1071" s="4" t="s">
        <v>257</v>
      </c>
      <c r="G1071" s="39" t="s">
        <v>113</v>
      </c>
      <c r="H1071" s="39"/>
      <c r="I1071" s="39"/>
      <c r="J1071" s="39"/>
      <c r="K1071" s="39"/>
      <c r="L1071" s="39"/>
      <c r="M1071" s="39"/>
      <c r="N1071" s="128">
        <f t="shared" si="19"/>
        <v>4242655</v>
      </c>
      <c r="O1071" s="4"/>
    </row>
    <row r="1072" spans="3:15" ht="16.5" hidden="1">
      <c r="C1072" s="38">
        <v>46043</v>
      </c>
      <c r="D1072" s="130">
        <v>3300</v>
      </c>
      <c r="E1072" s="130"/>
      <c r="F1072" s="4" t="s">
        <v>140</v>
      </c>
      <c r="G1072" s="39" t="s">
        <v>113</v>
      </c>
      <c r="H1072" s="39"/>
      <c r="I1072" s="39"/>
      <c r="J1072" s="39"/>
      <c r="K1072" s="39"/>
      <c r="L1072" s="39"/>
      <c r="M1072" s="39"/>
      <c r="N1072" s="128">
        <f t="shared" si="19"/>
        <v>4239355</v>
      </c>
      <c r="O1072" s="4"/>
    </row>
    <row r="1073" spans="3:15" ht="16.5" hidden="1">
      <c r="C1073" s="38">
        <v>46043</v>
      </c>
      <c r="D1073" s="130"/>
      <c r="E1073" s="130">
        <v>76578</v>
      </c>
      <c r="F1073" s="4" t="s">
        <v>91</v>
      </c>
      <c r="G1073" s="39" t="s">
        <v>90</v>
      </c>
      <c r="H1073" s="39" t="s">
        <v>89</v>
      </c>
      <c r="I1073" s="39"/>
      <c r="J1073" s="39"/>
      <c r="K1073" s="39"/>
      <c r="L1073" s="39"/>
      <c r="M1073" s="39"/>
      <c r="N1073" s="128">
        <f t="shared" si="19"/>
        <v>4315933</v>
      </c>
      <c r="O1073" s="4"/>
    </row>
    <row r="1074" spans="3:15" ht="16.5" hidden="1">
      <c r="C1074" s="38">
        <v>46044</v>
      </c>
      <c r="D1074" s="130"/>
      <c r="E1074" s="130">
        <v>227054</v>
      </c>
      <c r="F1074" s="4" t="s">
        <v>91</v>
      </c>
      <c r="G1074" s="39" t="s">
        <v>90</v>
      </c>
      <c r="H1074" s="39" t="s">
        <v>89</v>
      </c>
      <c r="I1074" s="39"/>
      <c r="J1074" s="39"/>
      <c r="K1074" s="39"/>
      <c r="L1074" s="39"/>
      <c r="M1074" s="39"/>
      <c r="N1074" s="128">
        <f t="shared" si="19"/>
        <v>4542987</v>
      </c>
      <c r="O1074" s="4"/>
    </row>
    <row r="1075" spans="3:15" ht="16.5" hidden="1">
      <c r="C1075" s="38">
        <v>46045</v>
      </c>
      <c r="D1075" s="130"/>
      <c r="E1075" s="130">
        <v>60378</v>
      </c>
      <c r="F1075" s="4" t="s">
        <v>91</v>
      </c>
      <c r="G1075" s="39" t="s">
        <v>90</v>
      </c>
      <c r="H1075" s="39" t="s">
        <v>89</v>
      </c>
      <c r="I1075" s="39"/>
      <c r="J1075" s="39"/>
      <c r="K1075" s="39"/>
      <c r="L1075" s="39"/>
      <c r="M1075" s="39"/>
      <c r="N1075" s="128">
        <f t="shared" si="19"/>
        <v>4603365</v>
      </c>
      <c r="O1075" s="4"/>
    </row>
    <row r="1076" spans="3:15" ht="16.5" hidden="1">
      <c r="C1076" s="38">
        <v>46045</v>
      </c>
      <c r="D1076" s="130"/>
      <c r="E1076" s="130">
        <v>13028</v>
      </c>
      <c r="F1076" s="4" t="s">
        <v>91</v>
      </c>
      <c r="G1076" s="39" t="s">
        <v>90</v>
      </c>
      <c r="H1076" s="39" t="s">
        <v>89</v>
      </c>
      <c r="I1076" s="39"/>
      <c r="J1076" s="39"/>
      <c r="K1076" s="39"/>
      <c r="L1076" s="39"/>
      <c r="M1076" s="39"/>
      <c r="N1076" s="128">
        <f t="shared" si="19"/>
        <v>4616393</v>
      </c>
      <c r="O1076" s="4"/>
    </row>
    <row r="1077" spans="3:15" ht="16.5" hidden="1">
      <c r="C1077" s="38">
        <v>46045</v>
      </c>
      <c r="D1077" s="130"/>
      <c r="E1077" s="130">
        <v>35680</v>
      </c>
      <c r="F1077" s="4" t="s">
        <v>256</v>
      </c>
      <c r="G1077" s="39" t="s">
        <v>90</v>
      </c>
      <c r="H1077" s="39" t="s">
        <v>89</v>
      </c>
      <c r="I1077" s="39"/>
      <c r="J1077" s="39"/>
      <c r="K1077" s="39"/>
      <c r="L1077" s="39"/>
      <c r="M1077" s="39"/>
      <c r="N1077" s="128">
        <f t="shared" si="19"/>
        <v>4652073</v>
      </c>
      <c r="O1077" s="4"/>
    </row>
    <row r="1078" spans="3:15" ht="16.5" hidden="1">
      <c r="C1078" s="38">
        <v>46046</v>
      </c>
      <c r="D1078" s="130"/>
      <c r="E1078" s="130">
        <v>231877</v>
      </c>
      <c r="F1078" s="4" t="s">
        <v>91</v>
      </c>
      <c r="G1078" s="39" t="s">
        <v>90</v>
      </c>
      <c r="H1078" s="39" t="s">
        <v>89</v>
      </c>
      <c r="I1078" s="39"/>
      <c r="J1078" s="39"/>
      <c r="K1078" s="39"/>
      <c r="L1078" s="39"/>
      <c r="M1078" s="39"/>
      <c r="N1078" s="128">
        <f t="shared" si="19"/>
        <v>4883950</v>
      </c>
      <c r="O1078" s="4"/>
    </row>
    <row r="1079" spans="3:15" ht="16.5" hidden="1">
      <c r="C1079" s="38">
        <v>46047</v>
      </c>
      <c r="D1079" s="130"/>
      <c r="E1079" s="130">
        <v>151429</v>
      </c>
      <c r="F1079" s="4" t="s">
        <v>91</v>
      </c>
      <c r="G1079" s="39" t="s">
        <v>90</v>
      </c>
      <c r="H1079" s="39" t="s">
        <v>89</v>
      </c>
      <c r="I1079" s="39"/>
      <c r="J1079" s="39"/>
      <c r="K1079" s="39"/>
      <c r="L1079" s="39"/>
      <c r="M1079" s="39"/>
      <c r="N1079" s="128">
        <f t="shared" si="19"/>
        <v>5035379</v>
      </c>
      <c r="O1079" s="4"/>
    </row>
    <row r="1080" spans="3:15" ht="16.5" hidden="1">
      <c r="C1080" s="38">
        <v>46047</v>
      </c>
      <c r="D1080" s="130">
        <v>40500</v>
      </c>
      <c r="E1080" s="130"/>
      <c r="F1080" s="4" t="s">
        <v>255</v>
      </c>
      <c r="G1080" s="39" t="s">
        <v>102</v>
      </c>
      <c r="H1080" s="39" t="s">
        <v>254</v>
      </c>
      <c r="I1080" s="39"/>
      <c r="J1080" s="39"/>
      <c r="K1080" s="39"/>
      <c r="L1080" s="39"/>
      <c r="M1080" s="39"/>
      <c r="N1080" s="128">
        <f t="shared" si="19"/>
        <v>4994879</v>
      </c>
      <c r="O1080" s="4"/>
    </row>
    <row r="1081" spans="3:15" ht="16.5" hidden="1">
      <c r="C1081" s="38">
        <v>46047</v>
      </c>
      <c r="D1081" s="130"/>
      <c r="E1081" s="130">
        <v>35000</v>
      </c>
      <c r="F1081" s="4" t="s">
        <v>224</v>
      </c>
      <c r="G1081" s="39" t="s">
        <v>90</v>
      </c>
      <c r="H1081" s="39" t="s">
        <v>111</v>
      </c>
      <c r="I1081" s="39" t="s">
        <v>135</v>
      </c>
      <c r="J1081" s="39"/>
      <c r="K1081" s="39"/>
      <c r="L1081" s="39"/>
      <c r="M1081" s="39"/>
      <c r="N1081" s="128">
        <f t="shared" si="19"/>
        <v>5029879</v>
      </c>
      <c r="O1081" s="4"/>
    </row>
    <row r="1082" spans="3:15" ht="16.5" hidden="1">
      <c r="C1082" s="38">
        <v>46048</v>
      </c>
      <c r="D1082" s="130">
        <v>230000</v>
      </c>
      <c r="E1082" s="130"/>
      <c r="F1082" s="4" t="s">
        <v>253</v>
      </c>
      <c r="G1082" s="39" t="s">
        <v>102</v>
      </c>
      <c r="H1082" s="39" t="s">
        <v>116</v>
      </c>
      <c r="I1082" s="39"/>
      <c r="J1082" s="39"/>
      <c r="K1082" s="39"/>
      <c r="L1082" s="39"/>
      <c r="M1082" s="39"/>
      <c r="N1082" s="128">
        <f t="shared" si="19"/>
        <v>4799879</v>
      </c>
      <c r="O1082" s="4"/>
    </row>
    <row r="1083" spans="3:15" ht="16.5" hidden="1">
      <c r="C1083" s="38">
        <v>46048</v>
      </c>
      <c r="D1083" s="130">
        <v>21504</v>
      </c>
      <c r="E1083" s="130"/>
      <c r="F1083" s="4" t="s">
        <v>225</v>
      </c>
      <c r="G1083" s="39" t="s">
        <v>102</v>
      </c>
      <c r="H1083" s="39" t="s">
        <v>116</v>
      </c>
      <c r="I1083" s="39"/>
      <c r="J1083" s="39"/>
      <c r="K1083" s="39"/>
      <c r="L1083" s="39"/>
      <c r="M1083" s="39"/>
      <c r="N1083" s="128">
        <f t="shared" si="19"/>
        <v>4778375</v>
      </c>
      <c r="O1083" s="4"/>
    </row>
    <row r="1084" spans="3:15" ht="16.5" hidden="1">
      <c r="C1084" s="38">
        <v>46048</v>
      </c>
      <c r="D1084" s="130">
        <v>30000</v>
      </c>
      <c r="E1084" s="130"/>
      <c r="F1084" s="4" t="s">
        <v>252</v>
      </c>
      <c r="G1084" s="39" t="s">
        <v>102</v>
      </c>
      <c r="H1084" s="39"/>
      <c r="I1084" s="39"/>
      <c r="J1084" s="39"/>
      <c r="K1084" s="39"/>
      <c r="L1084" s="39"/>
      <c r="M1084" s="39"/>
      <c r="N1084" s="128">
        <f t="shared" si="19"/>
        <v>4748375</v>
      </c>
      <c r="O1084" s="4"/>
    </row>
    <row r="1085" spans="3:15" ht="16.5" hidden="1">
      <c r="C1085" s="38">
        <v>46048</v>
      </c>
      <c r="D1085" s="130"/>
      <c r="E1085" s="130">
        <v>180781</v>
      </c>
      <c r="F1085" s="4" t="s">
        <v>91</v>
      </c>
      <c r="G1085" s="39" t="s">
        <v>90</v>
      </c>
      <c r="H1085" s="39" t="s">
        <v>89</v>
      </c>
      <c r="I1085" s="39"/>
      <c r="J1085" s="39"/>
      <c r="K1085" s="39"/>
      <c r="L1085" s="39"/>
      <c r="M1085" s="39"/>
      <c r="N1085" s="128">
        <f t="shared" si="19"/>
        <v>4929156</v>
      </c>
      <c r="O1085" s="4"/>
    </row>
    <row r="1086" spans="3:15" ht="16.5" hidden="1">
      <c r="C1086" s="38">
        <v>46048</v>
      </c>
      <c r="D1086" s="130">
        <v>234120</v>
      </c>
      <c r="E1086" s="130"/>
      <c r="F1086" s="4" t="s">
        <v>251</v>
      </c>
      <c r="G1086" s="39" t="s">
        <v>97</v>
      </c>
      <c r="H1086" s="39" t="s">
        <v>63</v>
      </c>
      <c r="I1086" s="39" t="s">
        <v>90</v>
      </c>
      <c r="J1086" s="39"/>
      <c r="K1086" s="39"/>
      <c r="L1086" s="39"/>
      <c r="M1086" s="39"/>
      <c r="N1086" s="128">
        <f t="shared" si="19"/>
        <v>4695036</v>
      </c>
      <c r="O1086" s="4"/>
    </row>
    <row r="1087" spans="3:15" ht="16.5" hidden="1">
      <c r="C1087" s="38">
        <v>46048</v>
      </c>
      <c r="D1087" s="130">
        <v>1881306</v>
      </c>
      <c r="E1087" s="130"/>
      <c r="F1087" s="4" t="s">
        <v>250</v>
      </c>
      <c r="G1087" s="39" t="s">
        <v>97</v>
      </c>
      <c r="H1087" s="39" t="s">
        <v>64</v>
      </c>
      <c r="I1087" s="39"/>
      <c r="J1087" s="39"/>
      <c r="K1087" s="39"/>
      <c r="L1087" s="39"/>
      <c r="M1087" s="39"/>
      <c r="N1087" s="128">
        <f t="shared" si="19"/>
        <v>2813730</v>
      </c>
      <c r="O1087" s="4"/>
    </row>
    <row r="1088" spans="3:15" ht="16.5" hidden="1">
      <c r="C1088" s="38">
        <v>46050</v>
      </c>
      <c r="D1088" s="130"/>
      <c r="E1088" s="130">
        <v>381552</v>
      </c>
      <c r="F1088" s="4" t="s">
        <v>91</v>
      </c>
      <c r="G1088" s="39" t="s">
        <v>90</v>
      </c>
      <c r="H1088" s="39" t="s">
        <v>89</v>
      </c>
      <c r="I1088" s="39"/>
      <c r="J1088" s="39"/>
      <c r="K1088" s="39"/>
      <c r="L1088" s="39"/>
      <c r="M1088" s="39"/>
      <c r="N1088" s="128">
        <f t="shared" si="19"/>
        <v>3195282</v>
      </c>
      <c r="O1088" s="4"/>
    </row>
    <row r="1089" spans="3:15" ht="16.5" hidden="1">
      <c r="C1089" s="38">
        <v>46051</v>
      </c>
      <c r="D1089" s="130"/>
      <c r="E1089" s="130">
        <v>225617</v>
      </c>
      <c r="F1089" s="4" t="s">
        <v>91</v>
      </c>
      <c r="G1089" s="39" t="s">
        <v>90</v>
      </c>
      <c r="H1089" s="39" t="s">
        <v>89</v>
      </c>
      <c r="I1089" s="39"/>
      <c r="J1089" s="39"/>
      <c r="K1089" s="39"/>
      <c r="L1089" s="39"/>
      <c r="M1089" s="39"/>
      <c r="N1089" s="128">
        <f t="shared" si="19"/>
        <v>3420899</v>
      </c>
      <c r="O1089" s="4"/>
    </row>
    <row r="1090" spans="3:15" ht="16.5" hidden="1">
      <c r="C1090" s="38">
        <v>46051</v>
      </c>
      <c r="D1090" s="130"/>
      <c r="E1090" s="130">
        <v>15180</v>
      </c>
      <c r="F1090" s="4" t="s">
        <v>249</v>
      </c>
      <c r="G1090" s="39" t="s">
        <v>90</v>
      </c>
      <c r="H1090" s="39" t="s">
        <v>111</v>
      </c>
      <c r="I1090" s="39"/>
      <c r="J1090" s="39"/>
      <c r="K1090" s="39"/>
      <c r="L1090" s="39"/>
      <c r="M1090" s="39"/>
      <c r="N1090" s="128">
        <f t="shared" si="19"/>
        <v>3436079</v>
      </c>
      <c r="O1090" s="4"/>
    </row>
    <row r="1091" spans="3:15" ht="16.5" hidden="1">
      <c r="C1091" s="38">
        <v>46052</v>
      </c>
      <c r="D1091" s="130"/>
      <c r="E1091" s="130">
        <v>59019</v>
      </c>
      <c r="F1091" s="4" t="s">
        <v>91</v>
      </c>
      <c r="G1091" s="39" t="s">
        <v>90</v>
      </c>
      <c r="H1091" s="39" t="s">
        <v>89</v>
      </c>
      <c r="I1091" s="39"/>
      <c r="J1091" s="39"/>
      <c r="K1091" s="39"/>
      <c r="L1091" s="39"/>
      <c r="M1091" s="39"/>
      <c r="N1091" s="128">
        <f t="shared" si="19"/>
        <v>3495098</v>
      </c>
      <c r="O1091" s="4"/>
    </row>
    <row r="1092" spans="3:15" ht="16.5" hidden="1">
      <c r="C1092" s="38">
        <v>46052</v>
      </c>
      <c r="D1092" s="130"/>
      <c r="E1092" s="130">
        <v>18609</v>
      </c>
      <c r="F1092" s="4" t="s">
        <v>220</v>
      </c>
      <c r="G1092" s="39" t="s">
        <v>90</v>
      </c>
      <c r="H1092" s="39" t="s">
        <v>139</v>
      </c>
      <c r="I1092" s="39"/>
      <c r="J1092" s="39"/>
      <c r="K1092" s="39"/>
      <c r="L1092" s="39"/>
      <c r="M1092" s="39"/>
      <c r="N1092" s="128">
        <f t="shared" si="19"/>
        <v>3513707</v>
      </c>
      <c r="O1092" s="4"/>
    </row>
    <row r="1093" spans="3:15" ht="16.5" hidden="1">
      <c r="C1093" s="38">
        <v>46052</v>
      </c>
      <c r="D1093" s="130"/>
      <c r="E1093" s="130">
        <v>228270</v>
      </c>
      <c r="F1093" s="4" t="s">
        <v>91</v>
      </c>
      <c r="G1093" s="39" t="s">
        <v>90</v>
      </c>
      <c r="H1093" s="39" t="s">
        <v>89</v>
      </c>
      <c r="I1093" s="39"/>
      <c r="J1093" s="39"/>
      <c r="K1093" s="39"/>
      <c r="L1093" s="39"/>
      <c r="M1093" s="39"/>
      <c r="N1093" s="128">
        <f t="shared" si="19"/>
        <v>3741977</v>
      </c>
      <c r="O1093" s="4"/>
    </row>
    <row r="1094" spans="3:15" ht="16.5" hidden="1">
      <c r="C1094" s="38">
        <v>46052</v>
      </c>
      <c r="D1094" s="130"/>
      <c r="E1094" s="130">
        <v>224750</v>
      </c>
      <c r="F1094" s="4" t="s">
        <v>91</v>
      </c>
      <c r="G1094" s="39" t="s">
        <v>90</v>
      </c>
      <c r="H1094" s="39" t="s">
        <v>89</v>
      </c>
      <c r="I1094" s="39"/>
      <c r="J1094" s="39"/>
      <c r="K1094" s="39"/>
      <c r="L1094" s="39"/>
      <c r="M1094" s="39"/>
      <c r="N1094" s="128">
        <f t="shared" si="19"/>
        <v>3966727</v>
      </c>
      <c r="O1094" s="4"/>
    </row>
    <row r="1095" spans="3:15" ht="16.5" hidden="1">
      <c r="C1095" s="38">
        <v>46053</v>
      </c>
      <c r="D1095" s="130"/>
      <c r="E1095" s="130">
        <v>21504</v>
      </c>
      <c r="F1095" s="4" t="s">
        <v>248</v>
      </c>
      <c r="G1095" s="39" t="s">
        <v>90</v>
      </c>
      <c r="H1095" s="39" t="s">
        <v>111</v>
      </c>
      <c r="I1095" s="39" t="s">
        <v>135</v>
      </c>
      <c r="J1095" s="39"/>
      <c r="K1095" s="39"/>
      <c r="L1095" s="39"/>
      <c r="M1095" s="39"/>
      <c r="N1095" s="128">
        <f t="shared" si="19"/>
        <v>3988231</v>
      </c>
      <c r="O1095" s="4"/>
    </row>
    <row r="1096" spans="3:15" ht="16.5" hidden="1">
      <c r="C1096" s="38">
        <v>46054</v>
      </c>
      <c r="D1096" s="130">
        <v>30000</v>
      </c>
      <c r="E1096" s="130"/>
      <c r="F1096" s="4" t="s">
        <v>247</v>
      </c>
      <c r="G1096" s="39" t="s">
        <v>102</v>
      </c>
      <c r="H1096" s="39"/>
      <c r="I1096" s="39"/>
      <c r="J1096" s="39"/>
      <c r="K1096" s="39"/>
      <c r="L1096" s="39"/>
      <c r="M1096" s="39"/>
      <c r="N1096" s="128">
        <f t="shared" si="19"/>
        <v>3958231</v>
      </c>
      <c r="O1096" s="4"/>
    </row>
    <row r="1097" spans="3:15" ht="16.5" hidden="1">
      <c r="C1097" s="38">
        <v>46055</v>
      </c>
      <c r="D1097" s="130">
        <v>107316</v>
      </c>
      <c r="E1097" s="130"/>
      <c r="F1097" s="4" t="s">
        <v>117</v>
      </c>
      <c r="G1097" s="39" t="s">
        <v>102</v>
      </c>
      <c r="H1097" s="39" t="s">
        <v>116</v>
      </c>
      <c r="I1097" s="39"/>
      <c r="J1097" s="39"/>
      <c r="K1097" s="39"/>
      <c r="L1097" s="39"/>
      <c r="M1097" s="39"/>
      <c r="N1097" s="128">
        <f t="shared" si="19"/>
        <v>3850915</v>
      </c>
      <c r="O1097" s="4"/>
    </row>
    <row r="1098" spans="3:15" ht="16.5" hidden="1">
      <c r="C1098" s="38">
        <v>46055</v>
      </c>
      <c r="D1098" s="130"/>
      <c r="E1098" s="130">
        <v>94373</v>
      </c>
      <c r="F1098" s="4" t="s">
        <v>91</v>
      </c>
      <c r="G1098" s="39" t="s">
        <v>90</v>
      </c>
      <c r="H1098" s="39" t="s">
        <v>89</v>
      </c>
      <c r="I1098" s="39"/>
      <c r="J1098" s="39"/>
      <c r="K1098" s="39"/>
      <c r="L1098" s="39"/>
      <c r="M1098" s="39"/>
      <c r="N1098" s="128">
        <f t="shared" si="19"/>
        <v>3945288</v>
      </c>
      <c r="O1098" s="4"/>
    </row>
    <row r="1099" spans="3:15" ht="16.5" hidden="1">
      <c r="C1099" s="38">
        <v>46055</v>
      </c>
      <c r="D1099" s="130">
        <v>117821</v>
      </c>
      <c r="E1099" s="130"/>
      <c r="F1099" s="4" t="s">
        <v>246</v>
      </c>
      <c r="G1099" s="39" t="s">
        <v>97</v>
      </c>
      <c r="H1099" s="39" t="s">
        <v>64</v>
      </c>
      <c r="I1099" s="39"/>
      <c r="J1099" s="39"/>
      <c r="K1099" s="39"/>
      <c r="L1099" s="39"/>
      <c r="M1099" s="39"/>
      <c r="N1099" s="128">
        <f t="shared" si="19"/>
        <v>3827467</v>
      </c>
      <c r="O1099" s="4"/>
    </row>
    <row r="1100" spans="3:15" ht="16.5" hidden="1">
      <c r="C1100" s="38">
        <v>46056</v>
      </c>
      <c r="D1100" s="130"/>
      <c r="E1100" s="130">
        <v>63249</v>
      </c>
      <c r="F1100" s="4" t="s">
        <v>91</v>
      </c>
      <c r="G1100" s="39" t="s">
        <v>90</v>
      </c>
      <c r="H1100" s="39" t="s">
        <v>89</v>
      </c>
      <c r="I1100" s="39"/>
      <c r="J1100" s="39"/>
      <c r="K1100" s="39"/>
      <c r="L1100" s="39"/>
      <c r="M1100" s="39"/>
      <c r="N1100" s="128">
        <f t="shared" si="19"/>
        <v>3890716</v>
      </c>
      <c r="O1100" s="4"/>
    </row>
    <row r="1101" spans="3:15" ht="16.5" hidden="1">
      <c r="C1101" s="38">
        <v>46056</v>
      </c>
      <c r="D1101" s="130"/>
      <c r="E1101" s="130">
        <v>723896</v>
      </c>
      <c r="F1101" s="4" t="s">
        <v>91</v>
      </c>
      <c r="G1101" s="39" t="s">
        <v>90</v>
      </c>
      <c r="H1101" s="39" t="s">
        <v>89</v>
      </c>
      <c r="I1101" s="39"/>
      <c r="J1101" s="39"/>
      <c r="K1101" s="39"/>
      <c r="L1101" s="39"/>
      <c r="M1101" s="39"/>
      <c r="N1101" s="128">
        <f t="shared" si="19"/>
        <v>4614612</v>
      </c>
      <c r="O1101" s="4"/>
    </row>
    <row r="1102" spans="3:15" ht="16.5" hidden="1">
      <c r="C1102" s="38">
        <v>46057</v>
      </c>
      <c r="D1102" s="130"/>
      <c r="E1102" s="130">
        <v>832584</v>
      </c>
      <c r="F1102" s="4" t="s">
        <v>91</v>
      </c>
      <c r="G1102" s="39" t="s">
        <v>90</v>
      </c>
      <c r="H1102" s="39" t="s">
        <v>89</v>
      </c>
      <c r="I1102" s="39"/>
      <c r="J1102" s="39"/>
      <c r="K1102" s="39"/>
      <c r="L1102" s="39"/>
      <c r="M1102" s="39"/>
      <c r="N1102" s="128">
        <f t="shared" si="19"/>
        <v>5447196</v>
      </c>
      <c r="O1102" s="4"/>
    </row>
    <row r="1103" spans="3:15" ht="16.5" hidden="1">
      <c r="C1103" s="38">
        <v>46058</v>
      </c>
      <c r="D1103" s="130"/>
      <c r="E1103" s="130">
        <v>224686</v>
      </c>
      <c r="F1103" s="4" t="s">
        <v>91</v>
      </c>
      <c r="G1103" s="39" t="s">
        <v>90</v>
      </c>
      <c r="H1103" s="39" t="s">
        <v>89</v>
      </c>
      <c r="I1103" s="39"/>
      <c r="J1103" s="39"/>
      <c r="K1103" s="39"/>
      <c r="L1103" s="39"/>
      <c r="M1103" s="39"/>
      <c r="N1103" s="128">
        <f t="shared" si="19"/>
        <v>5671882</v>
      </c>
      <c r="O1103" s="4"/>
    </row>
    <row r="1104" spans="3:15" ht="16.5" hidden="1">
      <c r="C1104" s="38">
        <v>46058</v>
      </c>
      <c r="D1104" s="130">
        <v>12700</v>
      </c>
      <c r="E1104" s="130"/>
      <c r="F1104" s="4" t="s">
        <v>245</v>
      </c>
      <c r="G1104" s="39" t="s">
        <v>102</v>
      </c>
      <c r="H1104" s="39"/>
      <c r="I1104" s="39"/>
      <c r="J1104" s="39"/>
      <c r="K1104" s="39"/>
      <c r="L1104" s="39"/>
      <c r="M1104" s="39"/>
      <c r="N1104" s="128">
        <f t="shared" si="19"/>
        <v>5659182</v>
      </c>
      <c r="O1104" s="4"/>
    </row>
    <row r="1105" spans="3:15" ht="16.5" hidden="1">
      <c r="C1105" s="38">
        <v>46059</v>
      </c>
      <c r="D1105" s="130">
        <v>102000</v>
      </c>
      <c r="E1105" s="130"/>
      <c r="F1105" s="4" t="s">
        <v>244</v>
      </c>
      <c r="G1105" s="39" t="s">
        <v>102</v>
      </c>
      <c r="H1105" s="39"/>
      <c r="I1105" s="39"/>
      <c r="J1105" s="39"/>
      <c r="K1105" s="39"/>
      <c r="L1105" s="39"/>
      <c r="M1105" s="39"/>
      <c r="N1105" s="128">
        <f t="shared" si="19"/>
        <v>5557182</v>
      </c>
      <c r="O1105" s="4"/>
    </row>
    <row r="1106" spans="3:15" ht="16.5" hidden="1">
      <c r="C1106" s="38">
        <v>46059</v>
      </c>
      <c r="D1106" s="130">
        <v>440000</v>
      </c>
      <c r="E1106" s="130"/>
      <c r="F1106" s="4" t="s">
        <v>243</v>
      </c>
      <c r="G1106" s="39" t="s">
        <v>113</v>
      </c>
      <c r="H1106" s="39"/>
      <c r="I1106" s="39"/>
      <c r="J1106" s="39"/>
      <c r="K1106" s="39"/>
      <c r="L1106" s="39"/>
      <c r="M1106" s="39"/>
      <c r="N1106" s="128">
        <f t="shared" si="19"/>
        <v>5117182</v>
      </c>
      <c r="O1106" s="4"/>
    </row>
    <row r="1107" spans="3:15" ht="16.5" hidden="1">
      <c r="C1107" s="38">
        <v>46059</v>
      </c>
      <c r="D1107" s="130"/>
      <c r="E1107" s="130">
        <v>43710</v>
      </c>
      <c r="F1107" s="4" t="s">
        <v>91</v>
      </c>
      <c r="G1107" s="39" t="s">
        <v>90</v>
      </c>
      <c r="H1107" s="39" t="s">
        <v>89</v>
      </c>
      <c r="I1107" s="39"/>
      <c r="J1107" s="39"/>
      <c r="K1107" s="39"/>
      <c r="L1107" s="39"/>
      <c r="M1107" s="39"/>
      <c r="N1107" s="128">
        <f t="shared" si="19"/>
        <v>5160892</v>
      </c>
      <c r="O1107" s="4"/>
    </row>
    <row r="1108" spans="3:15" ht="16.5" hidden="1">
      <c r="C1108" s="38">
        <v>46059</v>
      </c>
      <c r="D1108" s="130"/>
      <c r="E1108" s="130">
        <v>71719</v>
      </c>
      <c r="F1108" s="4" t="s">
        <v>91</v>
      </c>
      <c r="G1108" s="39" t="s">
        <v>90</v>
      </c>
      <c r="H1108" s="39" t="s">
        <v>89</v>
      </c>
      <c r="I1108" s="39"/>
      <c r="J1108" s="39"/>
      <c r="K1108" s="39"/>
      <c r="L1108" s="39"/>
      <c r="M1108" s="39"/>
      <c r="N1108" s="128">
        <f t="shared" si="19"/>
        <v>5232611</v>
      </c>
      <c r="O1108" s="4"/>
    </row>
    <row r="1109" spans="3:15" ht="16.5" hidden="1">
      <c r="C1109" s="38">
        <v>46059</v>
      </c>
      <c r="D1109" s="130"/>
      <c r="E1109" s="130">
        <v>411</v>
      </c>
      <c r="F1109" s="4" t="s">
        <v>220</v>
      </c>
      <c r="G1109" s="39" t="s">
        <v>90</v>
      </c>
      <c r="H1109" s="39" t="s">
        <v>139</v>
      </c>
      <c r="I1109" s="39"/>
      <c r="J1109" s="39"/>
      <c r="K1109" s="39"/>
      <c r="L1109" s="39"/>
      <c r="M1109" s="39"/>
      <c r="N1109" s="128">
        <f t="shared" si="19"/>
        <v>5233022</v>
      </c>
      <c r="O1109" s="4"/>
    </row>
    <row r="1110" spans="3:15" ht="16.5" hidden="1">
      <c r="C1110" s="38">
        <v>46059</v>
      </c>
      <c r="D1110" s="130"/>
      <c r="E1110" s="130">
        <v>26204</v>
      </c>
      <c r="F1110" s="4" t="s">
        <v>220</v>
      </c>
      <c r="G1110" s="39" t="s">
        <v>90</v>
      </c>
      <c r="H1110" s="39" t="s">
        <v>139</v>
      </c>
      <c r="I1110" s="39"/>
      <c r="J1110" s="39"/>
      <c r="K1110" s="39"/>
      <c r="L1110" s="39"/>
      <c r="M1110" s="39"/>
      <c r="N1110" s="128">
        <f t="shared" si="19"/>
        <v>5259226</v>
      </c>
      <c r="O1110" s="4"/>
    </row>
    <row r="1111" spans="3:15" ht="16.5" hidden="1">
      <c r="C1111" s="38">
        <v>46059</v>
      </c>
      <c r="D1111" s="130">
        <v>130000</v>
      </c>
      <c r="E1111" s="130"/>
      <c r="F1111" s="4" t="s">
        <v>242</v>
      </c>
      <c r="G1111" s="39" t="s">
        <v>102</v>
      </c>
      <c r="H1111" s="39"/>
      <c r="I1111" s="39"/>
      <c r="J1111" s="39"/>
      <c r="K1111" s="39"/>
      <c r="L1111" s="39"/>
      <c r="M1111" s="39"/>
      <c r="N1111" s="128">
        <f t="shared" si="19"/>
        <v>5129226</v>
      </c>
      <c r="O1111" s="4"/>
    </row>
    <row r="1112" spans="3:15" ht="16.5" hidden="1">
      <c r="C1112" s="38">
        <v>46059</v>
      </c>
      <c r="D1112" s="130">
        <v>925890</v>
      </c>
      <c r="E1112" s="130"/>
      <c r="F1112" s="4" t="s">
        <v>241</v>
      </c>
      <c r="G1112" s="39" t="s">
        <v>97</v>
      </c>
      <c r="H1112" s="39" t="s">
        <v>64</v>
      </c>
      <c r="I1112" s="39"/>
      <c r="J1112" s="39"/>
      <c r="K1112" s="39"/>
      <c r="L1112" s="39"/>
      <c r="M1112" s="39"/>
      <c r="N1112" s="128">
        <f t="shared" si="19"/>
        <v>4203336</v>
      </c>
      <c r="O1112" s="4"/>
    </row>
    <row r="1113" spans="3:15" ht="16.5" hidden="1">
      <c r="C1113" s="38">
        <v>46060</v>
      </c>
      <c r="D1113" s="130">
        <v>30000</v>
      </c>
      <c r="E1113" s="130"/>
      <c r="F1113" s="4" t="s">
        <v>240</v>
      </c>
      <c r="G1113" s="39" t="s">
        <v>102</v>
      </c>
      <c r="H1113" s="39"/>
      <c r="I1113" s="39"/>
      <c r="J1113" s="39"/>
      <c r="K1113" s="39"/>
      <c r="L1113" s="39"/>
      <c r="M1113" s="39"/>
      <c r="N1113" s="128">
        <f t="shared" si="19"/>
        <v>4173336</v>
      </c>
      <c r="O1113" s="4"/>
    </row>
    <row r="1114" spans="3:15" ht="16.5" hidden="1">
      <c r="C1114" s="38">
        <v>46061</v>
      </c>
      <c r="D1114" s="130">
        <v>22000</v>
      </c>
      <c r="E1114" s="130"/>
      <c r="F1114" s="4" t="s">
        <v>103</v>
      </c>
      <c r="G1114" s="39" t="s">
        <v>102</v>
      </c>
      <c r="H1114" s="39"/>
      <c r="I1114" s="39"/>
      <c r="J1114" s="39"/>
      <c r="K1114" s="39"/>
      <c r="L1114" s="39"/>
      <c r="M1114" s="39"/>
      <c r="N1114" s="128">
        <f t="shared" si="19"/>
        <v>4151336</v>
      </c>
      <c r="O1114" s="4"/>
    </row>
    <row r="1115" spans="3:15" ht="16.5" hidden="1">
      <c r="C1115" s="38">
        <v>46061</v>
      </c>
      <c r="D1115" s="130"/>
      <c r="E1115" s="130">
        <v>71032</v>
      </c>
      <c r="F1115" s="4" t="s">
        <v>91</v>
      </c>
      <c r="G1115" s="39" t="s">
        <v>90</v>
      </c>
      <c r="H1115" s="39" t="s">
        <v>89</v>
      </c>
      <c r="I1115" s="39"/>
      <c r="J1115" s="39"/>
      <c r="K1115" s="39"/>
      <c r="L1115" s="39"/>
      <c r="M1115" s="39"/>
      <c r="N1115" s="128">
        <f t="shared" si="19"/>
        <v>4222368</v>
      </c>
      <c r="O1115" s="4"/>
    </row>
    <row r="1116" spans="3:15" ht="16.5" hidden="1">
      <c r="C1116" s="38">
        <v>46061</v>
      </c>
      <c r="D1116" s="130">
        <v>10400</v>
      </c>
      <c r="E1116" s="130"/>
      <c r="F1116" s="4" t="s">
        <v>103</v>
      </c>
      <c r="G1116" s="39" t="s">
        <v>102</v>
      </c>
      <c r="H1116" s="39"/>
      <c r="I1116" s="39"/>
      <c r="J1116" s="39"/>
      <c r="K1116" s="39"/>
      <c r="L1116" s="39"/>
      <c r="M1116" s="39"/>
      <c r="N1116" s="128">
        <f t="shared" si="19"/>
        <v>4211968</v>
      </c>
      <c r="O1116" s="4"/>
    </row>
    <row r="1117" spans="3:15" ht="16.5" hidden="1">
      <c r="C1117" s="38">
        <v>46062</v>
      </c>
      <c r="D1117" s="130">
        <v>124000</v>
      </c>
      <c r="E1117" s="130"/>
      <c r="F1117" s="4" t="s">
        <v>239</v>
      </c>
      <c r="G1117" s="39" t="s">
        <v>102</v>
      </c>
      <c r="H1117" s="39"/>
      <c r="I1117" s="39"/>
      <c r="J1117" s="39"/>
      <c r="K1117" s="39"/>
      <c r="L1117" s="39"/>
      <c r="M1117" s="39"/>
      <c r="N1117" s="128">
        <f t="shared" si="19"/>
        <v>4087968</v>
      </c>
      <c r="O1117" s="4"/>
    </row>
    <row r="1118" spans="3:15" ht="16.5" hidden="1">
      <c r="C1118" s="38">
        <v>46062</v>
      </c>
      <c r="D1118" s="130"/>
      <c r="E1118" s="130">
        <v>162570</v>
      </c>
      <c r="F1118" s="4" t="s">
        <v>91</v>
      </c>
      <c r="G1118" s="39" t="s">
        <v>90</v>
      </c>
      <c r="H1118" s="39" t="s">
        <v>89</v>
      </c>
      <c r="I1118" s="39"/>
      <c r="J1118" s="39"/>
      <c r="K1118" s="39"/>
      <c r="L1118" s="39"/>
      <c r="M1118" s="39"/>
      <c r="N1118" s="128">
        <f t="shared" si="19"/>
        <v>4250538</v>
      </c>
      <c r="O1118" s="4"/>
    </row>
    <row r="1119" spans="3:15" ht="16.5" hidden="1">
      <c r="C1119" s="38">
        <v>46062</v>
      </c>
      <c r="D1119" s="130">
        <v>10000</v>
      </c>
      <c r="E1119" s="130"/>
      <c r="F1119" s="4" t="s">
        <v>238</v>
      </c>
      <c r="G1119" s="39" t="s">
        <v>102</v>
      </c>
      <c r="H1119" s="39"/>
      <c r="I1119" s="39"/>
      <c r="J1119" s="39"/>
      <c r="K1119" s="39"/>
      <c r="L1119" s="39"/>
      <c r="M1119" s="39"/>
      <c r="N1119" s="128">
        <f t="shared" si="19"/>
        <v>4240538</v>
      </c>
      <c r="O1119" s="4"/>
    </row>
    <row r="1120" spans="3:15" ht="16.5" hidden="1">
      <c r="C1120" s="38">
        <v>46063</v>
      </c>
      <c r="D1120" s="130">
        <v>200000</v>
      </c>
      <c r="E1120" s="130"/>
      <c r="F1120" s="4" t="s">
        <v>205</v>
      </c>
      <c r="G1120" s="39" t="s">
        <v>203</v>
      </c>
      <c r="H1120" s="39" t="s">
        <v>180</v>
      </c>
      <c r="I1120" s="39"/>
      <c r="J1120" s="39"/>
      <c r="K1120" s="39"/>
      <c r="L1120" s="39"/>
      <c r="M1120" s="39"/>
      <c r="N1120" s="128">
        <f t="shared" si="19"/>
        <v>4040538</v>
      </c>
      <c r="O1120" s="4"/>
    </row>
    <row r="1121" spans="3:15" ht="16.5" hidden="1">
      <c r="C1121" s="38">
        <v>46063</v>
      </c>
      <c r="D1121" s="130">
        <v>200000</v>
      </c>
      <c r="E1121" s="130"/>
      <c r="F1121" s="4" t="s">
        <v>204</v>
      </c>
      <c r="G1121" s="39" t="s">
        <v>203</v>
      </c>
      <c r="H1121" s="39" t="s">
        <v>182</v>
      </c>
      <c r="I1121" s="39"/>
      <c r="J1121" s="39"/>
      <c r="K1121" s="39"/>
      <c r="L1121" s="39"/>
      <c r="M1121" s="39"/>
      <c r="N1121" s="128">
        <f t="shared" si="19"/>
        <v>3840538</v>
      </c>
      <c r="O1121" s="4"/>
    </row>
    <row r="1122" spans="3:15" ht="16.5" hidden="1">
      <c r="C1122" s="38">
        <v>46063</v>
      </c>
      <c r="D1122" s="130">
        <v>300000</v>
      </c>
      <c r="E1122" s="130"/>
      <c r="F1122" s="4" t="s">
        <v>94</v>
      </c>
      <c r="G1122" s="39" t="s">
        <v>93</v>
      </c>
      <c r="H1122" s="39" t="s">
        <v>92</v>
      </c>
      <c r="I1122" s="39"/>
      <c r="J1122" s="39"/>
      <c r="K1122" s="39"/>
      <c r="L1122" s="39"/>
      <c r="M1122" s="39"/>
      <c r="N1122" s="128">
        <f t="shared" si="19"/>
        <v>3540538</v>
      </c>
      <c r="O1122" s="4"/>
    </row>
    <row r="1123" spans="3:15" ht="16.5" hidden="1">
      <c r="C1123" s="38">
        <v>46063</v>
      </c>
      <c r="D1123" s="130">
        <v>55500</v>
      </c>
      <c r="E1123" s="130"/>
      <c r="F1123" s="4" t="s">
        <v>236</v>
      </c>
      <c r="G1123" s="39" t="s">
        <v>102</v>
      </c>
      <c r="H1123" s="39"/>
      <c r="I1123" s="39"/>
      <c r="J1123" s="39"/>
      <c r="K1123" s="39"/>
      <c r="L1123" s="39"/>
      <c r="M1123" s="39"/>
      <c r="N1123" s="128">
        <f t="shared" si="19"/>
        <v>3485038</v>
      </c>
      <c r="O1123" s="4"/>
    </row>
    <row r="1124" spans="3:15" ht="16.5" hidden="1">
      <c r="C1124" s="38">
        <v>46064</v>
      </c>
      <c r="D1124" s="130">
        <v>51900</v>
      </c>
      <c r="E1124" s="130"/>
      <c r="F1124" s="4" t="s">
        <v>237</v>
      </c>
      <c r="G1124" s="39" t="s">
        <v>102</v>
      </c>
      <c r="H1124" s="39"/>
      <c r="I1124" s="39"/>
      <c r="J1124" s="39"/>
      <c r="K1124" s="39"/>
      <c r="L1124" s="39"/>
      <c r="M1124" s="39"/>
      <c r="N1124" s="128">
        <f t="shared" si="19"/>
        <v>3433138</v>
      </c>
      <c r="O1124" s="4"/>
    </row>
    <row r="1125" spans="3:15" ht="16.5" hidden="1">
      <c r="C1125" s="38">
        <v>46064</v>
      </c>
      <c r="D1125" s="130">
        <v>24500</v>
      </c>
      <c r="E1125" s="130"/>
      <c r="F1125" s="4" t="s">
        <v>236</v>
      </c>
      <c r="G1125" s="39" t="s">
        <v>102</v>
      </c>
      <c r="H1125" s="39"/>
      <c r="I1125" s="39"/>
      <c r="J1125" s="39"/>
      <c r="K1125" s="39"/>
      <c r="L1125" s="39"/>
      <c r="M1125" s="39"/>
      <c r="N1125" s="128">
        <f t="shared" si="19"/>
        <v>3408638</v>
      </c>
      <c r="O1125" s="4"/>
    </row>
    <row r="1126" spans="3:15" ht="16.5" hidden="1">
      <c r="C1126" s="38">
        <v>46064</v>
      </c>
      <c r="D1126" s="130">
        <v>2600</v>
      </c>
      <c r="E1126" s="130"/>
      <c r="F1126" s="4" t="s">
        <v>236</v>
      </c>
      <c r="G1126" s="39" t="s">
        <v>102</v>
      </c>
      <c r="H1126" s="39"/>
      <c r="I1126" s="39"/>
      <c r="J1126" s="39"/>
      <c r="K1126" s="39"/>
      <c r="L1126" s="39"/>
      <c r="M1126" s="39"/>
      <c r="N1126" s="128">
        <f t="shared" si="19"/>
        <v>3406038</v>
      </c>
      <c r="O1126" s="4"/>
    </row>
    <row r="1127" spans="3:15" ht="16.5" hidden="1">
      <c r="C1127" s="38">
        <v>46064</v>
      </c>
      <c r="D1127" s="130">
        <v>20600</v>
      </c>
      <c r="E1127" s="130"/>
      <c r="F1127" s="4" t="s">
        <v>236</v>
      </c>
      <c r="G1127" s="39" t="s">
        <v>102</v>
      </c>
      <c r="H1127" s="39"/>
      <c r="I1127" s="39"/>
      <c r="J1127" s="39"/>
      <c r="K1127" s="39"/>
      <c r="L1127" s="39"/>
      <c r="M1127" s="39"/>
      <c r="N1127" s="128">
        <f t="shared" ref="N1127:N1190" si="20">SUM(N1126,-D1127,E1127)</f>
        <v>3385438</v>
      </c>
      <c r="O1127" s="4"/>
    </row>
    <row r="1128" spans="3:15" ht="16.5" hidden="1">
      <c r="C1128" s="38">
        <v>46065</v>
      </c>
      <c r="D1128" s="130"/>
      <c r="E1128" s="130">
        <v>100756</v>
      </c>
      <c r="F1128" s="4" t="s">
        <v>91</v>
      </c>
      <c r="G1128" s="39" t="s">
        <v>90</v>
      </c>
      <c r="H1128" s="39" t="s">
        <v>89</v>
      </c>
      <c r="I1128" s="39"/>
      <c r="J1128" s="39"/>
      <c r="K1128" s="39"/>
      <c r="L1128" s="39"/>
      <c r="M1128" s="39"/>
      <c r="N1128" s="128">
        <f t="shared" si="20"/>
        <v>3486194</v>
      </c>
      <c r="O1128" s="4"/>
    </row>
    <row r="1129" spans="3:15" ht="16.5" hidden="1">
      <c r="C1129" s="38">
        <v>46065</v>
      </c>
      <c r="D1129" s="130">
        <v>16700</v>
      </c>
      <c r="E1129" s="130"/>
      <c r="F1129" s="4" t="s">
        <v>236</v>
      </c>
      <c r="G1129" s="39" t="s">
        <v>102</v>
      </c>
      <c r="H1129" s="39"/>
      <c r="I1129" s="39"/>
      <c r="J1129" s="39"/>
      <c r="K1129" s="39"/>
      <c r="L1129" s="39"/>
      <c r="M1129" s="39"/>
      <c r="N1129" s="128">
        <f t="shared" si="20"/>
        <v>3469494</v>
      </c>
      <c r="O1129" s="4"/>
    </row>
    <row r="1130" spans="3:15" ht="16.5" hidden="1">
      <c r="C1130" s="38">
        <v>46065</v>
      </c>
      <c r="D1130" s="130"/>
      <c r="E1130" s="130">
        <v>1550087</v>
      </c>
      <c r="F1130" s="4" t="s">
        <v>91</v>
      </c>
      <c r="G1130" s="39" t="s">
        <v>90</v>
      </c>
      <c r="H1130" s="39" t="s">
        <v>89</v>
      </c>
      <c r="I1130" s="39"/>
      <c r="J1130" s="39"/>
      <c r="K1130" s="39"/>
      <c r="L1130" s="39"/>
      <c r="M1130" s="39"/>
      <c r="N1130" s="128">
        <f t="shared" si="20"/>
        <v>5019581</v>
      </c>
      <c r="O1130" s="4"/>
    </row>
    <row r="1131" spans="3:15" ht="16.5" hidden="1">
      <c r="C1131" s="38">
        <v>46066</v>
      </c>
      <c r="D1131" s="130"/>
      <c r="E1131" s="130">
        <v>40249</v>
      </c>
      <c r="F1131" s="4" t="s">
        <v>91</v>
      </c>
      <c r="G1131" s="39" t="s">
        <v>90</v>
      </c>
      <c r="H1131" s="39" t="s">
        <v>89</v>
      </c>
      <c r="I1131" s="39"/>
      <c r="J1131" s="39"/>
      <c r="K1131" s="39"/>
      <c r="L1131" s="39"/>
      <c r="M1131" s="39"/>
      <c r="N1131" s="128">
        <f t="shared" si="20"/>
        <v>5059830</v>
      </c>
      <c r="O1131" s="4"/>
    </row>
    <row r="1132" spans="3:15" ht="16.5" hidden="1">
      <c r="C1132" s="38">
        <v>46066</v>
      </c>
      <c r="D1132" s="130"/>
      <c r="E1132" s="130">
        <v>92046</v>
      </c>
      <c r="F1132" s="4" t="s">
        <v>91</v>
      </c>
      <c r="G1132" s="39" t="s">
        <v>90</v>
      </c>
      <c r="H1132" s="39" t="s">
        <v>89</v>
      </c>
      <c r="I1132" s="39"/>
      <c r="J1132" s="39"/>
      <c r="K1132" s="39"/>
      <c r="L1132" s="39"/>
      <c r="M1132" s="39"/>
      <c r="N1132" s="128">
        <f t="shared" si="20"/>
        <v>5151876</v>
      </c>
      <c r="O1132" s="4"/>
    </row>
    <row r="1133" spans="3:15" ht="16.5" hidden="1">
      <c r="C1133" s="38">
        <v>46067</v>
      </c>
      <c r="D1133" s="130">
        <v>2600</v>
      </c>
      <c r="E1133" s="130"/>
      <c r="F1133" s="4" t="s">
        <v>236</v>
      </c>
      <c r="G1133" s="39" t="s">
        <v>102</v>
      </c>
      <c r="H1133" s="39"/>
      <c r="I1133" s="39"/>
      <c r="J1133" s="39"/>
      <c r="K1133" s="39"/>
      <c r="L1133" s="39"/>
      <c r="M1133" s="39"/>
      <c r="N1133" s="128">
        <f t="shared" si="20"/>
        <v>5149276</v>
      </c>
      <c r="O1133" s="4"/>
    </row>
    <row r="1134" spans="3:15" ht="16.5" hidden="1">
      <c r="C1134" s="38">
        <v>46067</v>
      </c>
      <c r="D1134" s="130"/>
      <c r="E1134" s="130">
        <v>223742</v>
      </c>
      <c r="F1134" s="4" t="s">
        <v>91</v>
      </c>
      <c r="G1134" s="39" t="s">
        <v>90</v>
      </c>
      <c r="H1134" s="39" t="s">
        <v>89</v>
      </c>
      <c r="I1134" s="39"/>
      <c r="J1134" s="39"/>
      <c r="K1134" s="39"/>
      <c r="L1134" s="39"/>
      <c r="M1134" s="39"/>
      <c r="N1134" s="128">
        <f t="shared" si="20"/>
        <v>5373018</v>
      </c>
      <c r="O1134" s="4"/>
    </row>
    <row r="1135" spans="3:15" ht="16.5" hidden="1">
      <c r="C1135" s="38">
        <v>46067</v>
      </c>
      <c r="D1135" s="130">
        <v>66000</v>
      </c>
      <c r="E1135" s="130"/>
      <c r="F1135" s="4" t="s">
        <v>103</v>
      </c>
      <c r="G1135" s="39" t="s">
        <v>102</v>
      </c>
      <c r="H1135" s="39"/>
      <c r="I1135" s="39"/>
      <c r="J1135" s="39"/>
      <c r="K1135" s="39"/>
      <c r="L1135" s="39"/>
      <c r="M1135" s="39"/>
      <c r="N1135" s="128">
        <f t="shared" si="20"/>
        <v>5307018</v>
      </c>
      <c r="O1135" s="4"/>
    </row>
    <row r="1136" spans="3:15" ht="16.5" hidden="1">
      <c r="C1136" s="38">
        <v>46068</v>
      </c>
      <c r="D1136" s="130"/>
      <c r="E1136" s="130">
        <v>158038</v>
      </c>
      <c r="F1136" s="4" t="s">
        <v>91</v>
      </c>
      <c r="G1136" s="39" t="s">
        <v>90</v>
      </c>
      <c r="H1136" s="39" t="s">
        <v>89</v>
      </c>
      <c r="I1136" s="39"/>
      <c r="J1136" s="39"/>
      <c r="K1136" s="39"/>
      <c r="L1136" s="39"/>
      <c r="M1136" s="39"/>
      <c r="N1136" s="128">
        <f t="shared" si="20"/>
        <v>5465056</v>
      </c>
      <c r="O1136" s="4"/>
    </row>
    <row r="1137" spans="3:15" ht="16.5" hidden="1">
      <c r="C1137" s="38">
        <v>46069</v>
      </c>
      <c r="D1137" s="130"/>
      <c r="E1137" s="130">
        <v>147247</v>
      </c>
      <c r="F1137" s="4" t="s">
        <v>91</v>
      </c>
      <c r="G1137" s="39" t="s">
        <v>90</v>
      </c>
      <c r="H1137" s="39" t="s">
        <v>89</v>
      </c>
      <c r="I1137" s="39"/>
      <c r="J1137" s="39"/>
      <c r="K1137" s="39"/>
      <c r="L1137" s="39"/>
      <c r="M1137" s="39"/>
      <c r="N1137" s="128">
        <f t="shared" si="20"/>
        <v>5612303</v>
      </c>
      <c r="O1137" s="4"/>
    </row>
    <row r="1138" spans="3:15" ht="16.5" hidden="1">
      <c r="C1138" s="38">
        <v>46070</v>
      </c>
      <c r="D1138" s="130"/>
      <c r="E1138" s="130">
        <v>34457</v>
      </c>
      <c r="F1138" s="4" t="s">
        <v>91</v>
      </c>
      <c r="G1138" s="39" t="s">
        <v>90</v>
      </c>
      <c r="H1138" s="39" t="s">
        <v>89</v>
      </c>
      <c r="I1138" s="39"/>
      <c r="J1138" s="39"/>
      <c r="K1138" s="39"/>
      <c r="L1138" s="39"/>
      <c r="M1138" s="39"/>
      <c r="N1138" s="128">
        <f t="shared" si="20"/>
        <v>5646760</v>
      </c>
      <c r="O1138" s="4"/>
    </row>
    <row r="1139" spans="3:15" ht="16.5" hidden="1">
      <c r="C1139" s="38">
        <v>46071</v>
      </c>
      <c r="D1139" s="130"/>
      <c r="E1139" s="130">
        <v>145242</v>
      </c>
      <c r="F1139" s="4" t="s">
        <v>91</v>
      </c>
      <c r="G1139" s="39" t="s">
        <v>90</v>
      </c>
      <c r="H1139" s="39" t="s">
        <v>89</v>
      </c>
      <c r="I1139" s="39"/>
      <c r="J1139" s="39"/>
      <c r="K1139" s="39"/>
      <c r="L1139" s="39"/>
      <c r="M1139" s="39"/>
      <c r="N1139" s="128">
        <f t="shared" si="20"/>
        <v>5792002</v>
      </c>
      <c r="O1139" s="4"/>
    </row>
    <row r="1140" spans="3:15" ht="16.5" hidden="1">
      <c r="C1140" s="38">
        <v>46071</v>
      </c>
      <c r="D1140" s="130">
        <v>121000</v>
      </c>
      <c r="E1140" s="130"/>
      <c r="F1140" s="4" t="s">
        <v>230</v>
      </c>
      <c r="G1140" s="39" t="s">
        <v>97</v>
      </c>
      <c r="H1140" s="39" t="s">
        <v>69</v>
      </c>
      <c r="I1140" s="39"/>
      <c r="J1140" s="39"/>
      <c r="K1140" s="39"/>
      <c r="L1140" s="39"/>
      <c r="M1140" s="39"/>
      <c r="N1140" s="128">
        <f t="shared" si="20"/>
        <v>5671002</v>
      </c>
      <c r="O1140" s="4"/>
    </row>
    <row r="1141" spans="3:15" ht="16.5" hidden="1">
      <c r="C1141" s="38">
        <v>46071</v>
      </c>
      <c r="D1141" s="130">
        <v>121000</v>
      </c>
      <c r="E1141" s="130"/>
      <c r="F1141" s="4" t="s">
        <v>235</v>
      </c>
      <c r="G1141" s="39" t="s">
        <v>97</v>
      </c>
      <c r="H1141" s="39" t="s">
        <v>88</v>
      </c>
      <c r="I1141" s="39"/>
      <c r="J1141" s="39"/>
      <c r="K1141" s="39"/>
      <c r="L1141" s="39"/>
      <c r="M1141" s="39"/>
      <c r="N1141" s="128">
        <f t="shared" si="20"/>
        <v>5550002</v>
      </c>
      <c r="O1141" s="4"/>
    </row>
    <row r="1142" spans="3:15" ht="16.5" hidden="1">
      <c r="C1142" s="38">
        <v>46071</v>
      </c>
      <c r="D1142" s="130">
        <v>121000</v>
      </c>
      <c r="E1142" s="130"/>
      <c r="F1142" s="4" t="s">
        <v>229</v>
      </c>
      <c r="G1142" s="39" t="s">
        <v>97</v>
      </c>
      <c r="H1142" s="39" t="s">
        <v>68</v>
      </c>
      <c r="I1142" s="39"/>
      <c r="J1142" s="39"/>
      <c r="K1142" s="39"/>
      <c r="L1142" s="39"/>
      <c r="M1142" s="39"/>
      <c r="N1142" s="128">
        <f t="shared" si="20"/>
        <v>5429002</v>
      </c>
      <c r="O1142" s="4"/>
    </row>
    <row r="1143" spans="3:15" ht="16.5" hidden="1">
      <c r="C1143" s="38">
        <v>46071</v>
      </c>
      <c r="D1143" s="130">
        <v>121000</v>
      </c>
      <c r="E1143" s="130"/>
      <c r="F1143" s="4" t="s">
        <v>211</v>
      </c>
      <c r="G1143" s="39" t="s">
        <v>97</v>
      </c>
      <c r="H1143" s="39" t="s">
        <v>70</v>
      </c>
      <c r="I1143" s="39"/>
      <c r="J1143" s="39"/>
      <c r="K1143" s="39"/>
      <c r="L1143" s="39"/>
      <c r="M1143" s="39"/>
      <c r="N1143" s="128">
        <f t="shared" si="20"/>
        <v>5308002</v>
      </c>
      <c r="O1143" s="4"/>
    </row>
    <row r="1144" spans="3:15" ht="16.5" hidden="1">
      <c r="C1144" s="38">
        <v>46071</v>
      </c>
      <c r="D1144" s="130">
        <v>55000</v>
      </c>
      <c r="E1144" s="130"/>
      <c r="F1144" s="4" t="s">
        <v>234</v>
      </c>
      <c r="G1144" s="39" t="s">
        <v>97</v>
      </c>
      <c r="H1144" s="39" t="s">
        <v>67</v>
      </c>
      <c r="I1144" s="39"/>
      <c r="J1144" s="39"/>
      <c r="K1144" s="39"/>
      <c r="L1144" s="39"/>
      <c r="M1144" s="39"/>
      <c r="N1144" s="128">
        <f t="shared" si="20"/>
        <v>5253002</v>
      </c>
      <c r="O1144" s="4"/>
    </row>
    <row r="1145" spans="3:15" ht="16.5" hidden="1">
      <c r="C1145" s="38">
        <v>46071</v>
      </c>
      <c r="D1145" s="130">
        <v>55000</v>
      </c>
      <c r="E1145" s="130"/>
      <c r="F1145" s="4" t="s">
        <v>233</v>
      </c>
      <c r="G1145" s="39" t="s">
        <v>97</v>
      </c>
      <c r="H1145" s="39" t="s">
        <v>79</v>
      </c>
      <c r="I1145" s="39"/>
      <c r="J1145" s="39"/>
      <c r="K1145" s="39"/>
      <c r="L1145" s="39"/>
      <c r="M1145" s="39"/>
      <c r="N1145" s="128">
        <f t="shared" si="20"/>
        <v>5198002</v>
      </c>
      <c r="O1145" s="4"/>
    </row>
    <row r="1146" spans="3:15" ht="16.5" hidden="1">
      <c r="C1146" s="38">
        <v>46071</v>
      </c>
      <c r="D1146" s="130">
        <v>55000</v>
      </c>
      <c r="E1146" s="130"/>
      <c r="F1146" s="4" t="s">
        <v>232</v>
      </c>
      <c r="G1146" s="39" t="s">
        <v>97</v>
      </c>
      <c r="H1146" s="39" t="s">
        <v>75</v>
      </c>
      <c r="I1146" s="39"/>
      <c r="J1146" s="39"/>
      <c r="K1146" s="39"/>
      <c r="L1146" s="39"/>
      <c r="M1146" s="39"/>
      <c r="N1146" s="128">
        <f t="shared" si="20"/>
        <v>5143002</v>
      </c>
      <c r="O1146" s="4"/>
    </row>
    <row r="1147" spans="3:15" ht="16.5" hidden="1">
      <c r="C1147" s="38">
        <v>46072</v>
      </c>
      <c r="D1147" s="130">
        <v>231110</v>
      </c>
      <c r="E1147" s="130"/>
      <c r="F1147" s="4" t="s">
        <v>231</v>
      </c>
      <c r="G1147" s="39" t="s">
        <v>113</v>
      </c>
      <c r="H1147" s="39"/>
      <c r="I1147" s="39"/>
      <c r="J1147" s="39"/>
      <c r="K1147" s="39"/>
      <c r="L1147" s="39"/>
      <c r="M1147" s="39"/>
      <c r="N1147" s="128">
        <f t="shared" si="20"/>
        <v>4911892</v>
      </c>
      <c r="O1147" s="4"/>
    </row>
    <row r="1148" spans="3:15" ht="16.5" hidden="1">
      <c r="C1148" s="38">
        <v>46072</v>
      </c>
      <c r="D1148" s="130"/>
      <c r="E1148" s="130">
        <v>76019</v>
      </c>
      <c r="F1148" s="4" t="s">
        <v>91</v>
      </c>
      <c r="G1148" s="39" t="s">
        <v>90</v>
      </c>
      <c r="H1148" s="39" t="s">
        <v>89</v>
      </c>
      <c r="I1148" s="39"/>
      <c r="J1148" s="39"/>
      <c r="K1148" s="39"/>
      <c r="L1148" s="39"/>
      <c r="M1148" s="39"/>
      <c r="N1148" s="128">
        <f t="shared" si="20"/>
        <v>4987911</v>
      </c>
      <c r="O1148" s="4"/>
    </row>
    <row r="1149" spans="3:15" ht="16.5" hidden="1">
      <c r="C1149" s="38">
        <v>46073</v>
      </c>
      <c r="D1149" s="130"/>
      <c r="E1149" s="130">
        <v>46074</v>
      </c>
      <c r="F1149" s="4" t="s">
        <v>91</v>
      </c>
      <c r="G1149" s="39" t="s">
        <v>90</v>
      </c>
      <c r="H1149" s="39" t="s">
        <v>89</v>
      </c>
      <c r="I1149" s="39"/>
      <c r="J1149" s="39"/>
      <c r="K1149" s="39"/>
      <c r="L1149" s="39"/>
      <c r="M1149" s="39"/>
      <c r="N1149" s="128">
        <f t="shared" si="20"/>
        <v>5033985</v>
      </c>
      <c r="O1149" s="4"/>
    </row>
    <row r="1150" spans="3:15" ht="16.5" hidden="1">
      <c r="C1150" s="38">
        <v>46073</v>
      </c>
      <c r="D1150" s="130"/>
      <c r="E1150" s="130">
        <v>166047</v>
      </c>
      <c r="F1150" s="4" t="s">
        <v>91</v>
      </c>
      <c r="G1150" s="39" t="s">
        <v>90</v>
      </c>
      <c r="H1150" s="39" t="s">
        <v>89</v>
      </c>
      <c r="I1150" s="39"/>
      <c r="J1150" s="39"/>
      <c r="K1150" s="39"/>
      <c r="L1150" s="39"/>
      <c r="M1150" s="39"/>
      <c r="N1150" s="128">
        <f t="shared" si="20"/>
        <v>5200032</v>
      </c>
      <c r="O1150" s="4"/>
    </row>
    <row r="1151" spans="3:15" ht="16.5" hidden="1">
      <c r="C1151" s="38">
        <v>46073</v>
      </c>
      <c r="D1151" s="130">
        <v>132000</v>
      </c>
      <c r="E1151" s="130"/>
      <c r="F1151" s="4" t="s">
        <v>211</v>
      </c>
      <c r="G1151" s="39" t="s">
        <v>97</v>
      </c>
      <c r="H1151" s="39" t="s">
        <v>70</v>
      </c>
      <c r="I1151" s="39"/>
      <c r="J1151" s="39"/>
      <c r="K1151" s="39"/>
      <c r="L1151" s="39"/>
      <c r="M1151" s="39"/>
      <c r="N1151" s="128">
        <f t="shared" si="20"/>
        <v>5068032</v>
      </c>
      <c r="O1151" s="4"/>
    </row>
    <row r="1152" spans="3:15" ht="16.5" hidden="1">
      <c r="C1152" s="38">
        <v>46073</v>
      </c>
      <c r="D1152" s="130">
        <v>66000</v>
      </c>
      <c r="E1152" s="130"/>
      <c r="F1152" s="4" t="s">
        <v>230</v>
      </c>
      <c r="G1152" s="39" t="s">
        <v>97</v>
      </c>
      <c r="H1152" s="39" t="s">
        <v>69</v>
      </c>
      <c r="I1152" s="39"/>
      <c r="J1152" s="39"/>
      <c r="K1152" s="39"/>
      <c r="L1152" s="39"/>
      <c r="M1152" s="39"/>
      <c r="N1152" s="128">
        <f t="shared" si="20"/>
        <v>5002032</v>
      </c>
      <c r="O1152" s="4"/>
    </row>
    <row r="1153" spans="3:15" ht="16.5" hidden="1">
      <c r="C1153" s="38">
        <v>46073</v>
      </c>
      <c r="D1153" s="130">
        <v>66000</v>
      </c>
      <c r="E1153" s="130"/>
      <c r="F1153" s="4" t="s">
        <v>229</v>
      </c>
      <c r="G1153" s="39" t="s">
        <v>97</v>
      </c>
      <c r="H1153" s="39" t="s">
        <v>68</v>
      </c>
      <c r="I1153" s="39"/>
      <c r="J1153" s="39"/>
      <c r="K1153" s="39"/>
      <c r="L1153" s="39"/>
      <c r="M1153" s="39"/>
      <c r="N1153" s="128">
        <f t="shared" si="20"/>
        <v>4936032</v>
      </c>
      <c r="O1153" s="4"/>
    </row>
    <row r="1154" spans="3:15" ht="16.5" hidden="1">
      <c r="C1154" s="38">
        <v>46073</v>
      </c>
      <c r="D1154" s="130">
        <v>66000</v>
      </c>
      <c r="E1154" s="130"/>
      <c r="F1154" s="4" t="s">
        <v>213</v>
      </c>
      <c r="G1154" s="39" t="s">
        <v>97</v>
      </c>
      <c r="H1154" s="39" t="s">
        <v>44</v>
      </c>
      <c r="I1154" s="39"/>
      <c r="J1154" s="39"/>
      <c r="K1154" s="39"/>
      <c r="L1154" s="39"/>
      <c r="M1154" s="39"/>
      <c r="N1154" s="128">
        <f t="shared" si="20"/>
        <v>4870032</v>
      </c>
      <c r="O1154" s="4"/>
    </row>
    <row r="1155" spans="3:15" ht="16.5" hidden="1">
      <c r="C1155" s="38">
        <v>46074</v>
      </c>
      <c r="D1155" s="130"/>
      <c r="E1155" s="130">
        <v>151840</v>
      </c>
      <c r="F1155" s="4" t="s">
        <v>91</v>
      </c>
      <c r="G1155" s="39" t="s">
        <v>90</v>
      </c>
      <c r="H1155" s="39" t="s">
        <v>89</v>
      </c>
      <c r="I1155" s="39"/>
      <c r="J1155" s="39"/>
      <c r="K1155" s="39"/>
      <c r="L1155" s="39"/>
      <c r="M1155" s="39"/>
      <c r="N1155" s="128">
        <f t="shared" si="20"/>
        <v>5021872</v>
      </c>
      <c r="O1155" s="4"/>
    </row>
    <row r="1156" spans="3:15" ht="16.5" hidden="1">
      <c r="C1156" s="38">
        <v>46074</v>
      </c>
      <c r="D1156" s="130">
        <v>2600</v>
      </c>
      <c r="E1156" s="130"/>
      <c r="F1156" s="4" t="s">
        <v>228</v>
      </c>
      <c r="G1156" s="39" t="s">
        <v>102</v>
      </c>
      <c r="H1156" s="39"/>
      <c r="I1156" s="39"/>
      <c r="J1156" s="39"/>
      <c r="K1156" s="39"/>
      <c r="L1156" s="39"/>
      <c r="M1156" s="39"/>
      <c r="N1156" s="128">
        <f t="shared" si="20"/>
        <v>5019272</v>
      </c>
      <c r="O1156" s="4"/>
    </row>
    <row r="1157" spans="3:15" ht="16.5" hidden="1">
      <c r="C1157" s="38">
        <v>46075</v>
      </c>
      <c r="D1157" s="130">
        <v>12000</v>
      </c>
      <c r="E1157" s="130"/>
      <c r="F1157" s="4" t="s">
        <v>227</v>
      </c>
      <c r="G1157" s="39" t="s">
        <v>102</v>
      </c>
      <c r="H1157" s="39"/>
      <c r="I1157" s="39"/>
      <c r="J1157" s="39"/>
      <c r="K1157" s="39"/>
      <c r="L1157" s="39"/>
      <c r="M1157" s="39"/>
      <c r="N1157" s="128">
        <f t="shared" si="20"/>
        <v>5007272</v>
      </c>
      <c r="O1157" s="4"/>
    </row>
    <row r="1158" spans="3:15" ht="16.5" hidden="1">
      <c r="C1158" s="38">
        <v>46075</v>
      </c>
      <c r="D1158" s="130"/>
      <c r="E1158" s="130">
        <v>106620</v>
      </c>
      <c r="F1158" s="4" t="s">
        <v>91</v>
      </c>
      <c r="G1158" s="39" t="s">
        <v>90</v>
      </c>
      <c r="H1158" s="39" t="s">
        <v>89</v>
      </c>
      <c r="I1158" s="39"/>
      <c r="J1158" s="39"/>
      <c r="K1158" s="39"/>
      <c r="L1158" s="39"/>
      <c r="M1158" s="39"/>
      <c r="N1158" s="128">
        <f t="shared" si="20"/>
        <v>5113892</v>
      </c>
      <c r="O1158" s="4"/>
    </row>
    <row r="1159" spans="3:15" ht="16.5" hidden="1">
      <c r="C1159" s="38">
        <v>46076</v>
      </c>
      <c r="D1159" s="130">
        <v>3300</v>
      </c>
      <c r="E1159" s="130"/>
      <c r="F1159" s="4" t="s">
        <v>140</v>
      </c>
      <c r="G1159" s="39" t="s">
        <v>113</v>
      </c>
      <c r="H1159" s="39"/>
      <c r="I1159" s="39"/>
      <c r="J1159" s="39"/>
      <c r="K1159" s="39"/>
      <c r="L1159" s="39"/>
      <c r="M1159" s="39"/>
      <c r="N1159" s="128">
        <f t="shared" si="20"/>
        <v>5110592</v>
      </c>
      <c r="O1159" s="4"/>
    </row>
    <row r="1160" spans="3:15" ht="16.5" hidden="1">
      <c r="C1160" s="38">
        <v>46076</v>
      </c>
      <c r="D1160" s="130">
        <v>22000</v>
      </c>
      <c r="E1160" s="130"/>
      <c r="F1160" s="4" t="s">
        <v>226</v>
      </c>
      <c r="G1160" s="39" t="s">
        <v>113</v>
      </c>
      <c r="H1160" s="39"/>
      <c r="I1160" s="39"/>
      <c r="J1160" s="39"/>
      <c r="K1160" s="39"/>
      <c r="L1160" s="39"/>
      <c r="M1160" s="39"/>
      <c r="N1160" s="128">
        <f t="shared" si="20"/>
        <v>5088592</v>
      </c>
      <c r="O1160" s="4"/>
    </row>
    <row r="1161" spans="3:15" ht="16.5" hidden="1">
      <c r="C1161" s="38">
        <v>46076</v>
      </c>
      <c r="D1161" s="130"/>
      <c r="E1161" s="130">
        <v>143317</v>
      </c>
      <c r="F1161" s="4" t="s">
        <v>91</v>
      </c>
      <c r="G1161" s="39" t="s">
        <v>90</v>
      </c>
      <c r="H1161" s="39" t="s">
        <v>89</v>
      </c>
      <c r="I1161" s="39"/>
      <c r="J1161" s="39"/>
      <c r="K1161" s="39"/>
      <c r="L1161" s="39"/>
      <c r="M1161" s="39"/>
      <c r="N1161" s="128">
        <f t="shared" si="20"/>
        <v>5231909</v>
      </c>
      <c r="O1161" s="4"/>
    </row>
    <row r="1162" spans="3:15" ht="16.5" hidden="1">
      <c r="C1162" s="38">
        <v>46077</v>
      </c>
      <c r="D1162" s="130">
        <v>21504</v>
      </c>
      <c r="E1162" s="130"/>
      <c r="F1162" s="4" t="s">
        <v>225</v>
      </c>
      <c r="G1162" s="39" t="s">
        <v>102</v>
      </c>
      <c r="H1162" s="39" t="s">
        <v>116</v>
      </c>
      <c r="I1162" s="39"/>
      <c r="J1162" s="39"/>
      <c r="K1162" s="39"/>
      <c r="L1162" s="39"/>
      <c r="M1162" s="39"/>
      <c r="N1162" s="128">
        <f t="shared" si="20"/>
        <v>5210405</v>
      </c>
      <c r="O1162" s="4"/>
    </row>
    <row r="1163" spans="3:15" ht="16.5" hidden="1">
      <c r="C1163" s="38">
        <v>46077</v>
      </c>
      <c r="D1163" s="130"/>
      <c r="E1163" s="130">
        <v>164691</v>
      </c>
      <c r="F1163" s="4" t="s">
        <v>91</v>
      </c>
      <c r="G1163" s="39" t="s">
        <v>90</v>
      </c>
      <c r="H1163" s="39" t="s">
        <v>89</v>
      </c>
      <c r="I1163" s="39"/>
      <c r="J1163" s="39"/>
      <c r="K1163" s="39"/>
      <c r="L1163" s="39"/>
      <c r="M1163" s="39"/>
      <c r="N1163" s="128">
        <f t="shared" si="20"/>
        <v>5375096</v>
      </c>
      <c r="O1163" s="4"/>
    </row>
    <row r="1164" spans="3:15" ht="16.5" hidden="1">
      <c r="C1164" s="38">
        <v>46077</v>
      </c>
      <c r="D1164" s="130"/>
      <c r="E1164" s="130">
        <v>14495</v>
      </c>
      <c r="F1164" s="4" t="s">
        <v>220</v>
      </c>
      <c r="G1164" s="39" t="s">
        <v>90</v>
      </c>
      <c r="H1164" s="39" t="s">
        <v>139</v>
      </c>
      <c r="I1164" s="39"/>
      <c r="J1164" s="39"/>
      <c r="K1164" s="39"/>
      <c r="L1164" s="39"/>
      <c r="M1164" s="39"/>
      <c r="N1164" s="128">
        <f t="shared" si="20"/>
        <v>5389591</v>
      </c>
      <c r="O1164" s="4"/>
    </row>
    <row r="1165" spans="3:15" ht="16.5" hidden="1">
      <c r="C1165" s="38">
        <v>46078</v>
      </c>
      <c r="D1165" s="130"/>
      <c r="E1165" s="130">
        <v>87490</v>
      </c>
      <c r="F1165" s="4" t="s">
        <v>91</v>
      </c>
      <c r="G1165" s="39" t="s">
        <v>90</v>
      </c>
      <c r="H1165" s="39" t="s">
        <v>89</v>
      </c>
      <c r="I1165" s="39"/>
      <c r="J1165" s="39"/>
      <c r="K1165" s="39"/>
      <c r="L1165" s="39"/>
      <c r="M1165" s="39"/>
      <c r="N1165" s="128">
        <f t="shared" si="20"/>
        <v>5477081</v>
      </c>
      <c r="O1165" s="4"/>
    </row>
    <row r="1166" spans="3:15" ht="16.5" hidden="1">
      <c r="C1166" s="38">
        <v>46078</v>
      </c>
      <c r="D1166" s="130"/>
      <c r="E1166" s="130">
        <v>58008</v>
      </c>
      <c r="F1166" s="4" t="s">
        <v>91</v>
      </c>
      <c r="G1166" s="39" t="s">
        <v>90</v>
      </c>
      <c r="H1166" s="39" t="s">
        <v>89</v>
      </c>
      <c r="I1166" s="39"/>
      <c r="J1166" s="39"/>
      <c r="K1166" s="39"/>
      <c r="L1166" s="39"/>
      <c r="M1166" s="39"/>
      <c r="N1166" s="128">
        <f t="shared" si="20"/>
        <v>5535089</v>
      </c>
      <c r="O1166" s="4"/>
    </row>
    <row r="1167" spans="3:15" ht="16.5" hidden="1">
      <c r="C1167" s="38">
        <v>46079</v>
      </c>
      <c r="D1167" s="130"/>
      <c r="E1167" s="130">
        <v>35000</v>
      </c>
      <c r="F1167" s="4" t="s">
        <v>224</v>
      </c>
      <c r="G1167" s="39" t="s">
        <v>90</v>
      </c>
      <c r="H1167" s="39" t="s">
        <v>111</v>
      </c>
      <c r="I1167" s="39" t="s">
        <v>135</v>
      </c>
      <c r="J1167" s="39"/>
      <c r="K1167" s="39"/>
      <c r="L1167" s="39"/>
      <c r="M1167" s="39"/>
      <c r="N1167" s="128">
        <f t="shared" si="20"/>
        <v>5570089</v>
      </c>
      <c r="O1167" s="4"/>
    </row>
    <row r="1168" spans="3:15" ht="16.5" hidden="1">
      <c r="C1168" s="38">
        <v>46079</v>
      </c>
      <c r="D1168" s="130"/>
      <c r="E1168" s="130">
        <v>28069</v>
      </c>
      <c r="F1168" s="4" t="s">
        <v>91</v>
      </c>
      <c r="G1168" s="39" t="s">
        <v>90</v>
      </c>
      <c r="H1168" s="39" t="s">
        <v>89</v>
      </c>
      <c r="I1168" s="39"/>
      <c r="J1168" s="39"/>
      <c r="K1168" s="39"/>
      <c r="L1168" s="39"/>
      <c r="M1168" s="39"/>
      <c r="N1168" s="128">
        <f t="shared" si="20"/>
        <v>5598158</v>
      </c>
      <c r="O1168" s="4"/>
    </row>
    <row r="1169" spans="3:15" ht="16.5" hidden="1">
      <c r="C1169" s="38">
        <v>46080</v>
      </c>
      <c r="D1169" s="130"/>
      <c r="E1169" s="130">
        <v>79391</v>
      </c>
      <c r="F1169" s="4" t="s">
        <v>91</v>
      </c>
      <c r="G1169" s="39" t="s">
        <v>90</v>
      </c>
      <c r="H1169" s="39" t="s">
        <v>89</v>
      </c>
      <c r="I1169" s="39"/>
      <c r="J1169" s="39"/>
      <c r="K1169" s="39"/>
      <c r="L1169" s="39"/>
      <c r="M1169" s="39"/>
      <c r="N1169" s="128">
        <f t="shared" si="20"/>
        <v>5677549</v>
      </c>
      <c r="O1169" s="4"/>
    </row>
    <row r="1170" spans="3:15" ht="16.5" hidden="1">
      <c r="C1170" s="38">
        <v>46080</v>
      </c>
      <c r="D1170" s="130"/>
      <c r="E1170" s="130">
        <v>620000</v>
      </c>
      <c r="F1170" s="4" t="s">
        <v>223</v>
      </c>
      <c r="G1170" s="39" t="s">
        <v>90</v>
      </c>
      <c r="H1170" s="39" t="s">
        <v>111</v>
      </c>
      <c r="I1170" s="39"/>
      <c r="J1170" s="39"/>
      <c r="K1170" s="39"/>
      <c r="L1170" s="39"/>
      <c r="M1170" s="39"/>
      <c r="N1170" s="128">
        <f t="shared" si="20"/>
        <v>6297549</v>
      </c>
      <c r="O1170" s="4"/>
    </row>
    <row r="1171" spans="3:15" ht="16.5" hidden="1">
      <c r="C1171" s="38">
        <v>46080</v>
      </c>
      <c r="D1171" s="130"/>
      <c r="E1171" s="130">
        <v>13000</v>
      </c>
      <c r="F1171" s="4" t="s">
        <v>222</v>
      </c>
      <c r="G1171" s="39" t="s">
        <v>90</v>
      </c>
      <c r="H1171" s="39" t="s">
        <v>161</v>
      </c>
      <c r="I1171" s="39"/>
      <c r="J1171" s="39"/>
      <c r="K1171" s="39"/>
      <c r="L1171" s="39"/>
      <c r="M1171" s="39"/>
      <c r="N1171" s="128">
        <f t="shared" si="20"/>
        <v>6310549</v>
      </c>
      <c r="O1171" s="4"/>
    </row>
    <row r="1172" spans="3:15" ht="16.5" hidden="1">
      <c r="C1172" s="38">
        <v>46080</v>
      </c>
      <c r="D1172" s="130">
        <v>29900</v>
      </c>
      <c r="E1172" s="130"/>
      <c r="F1172" s="4" t="s">
        <v>103</v>
      </c>
      <c r="G1172" s="39" t="s">
        <v>102</v>
      </c>
      <c r="H1172" s="39"/>
      <c r="I1172" s="39"/>
      <c r="J1172" s="39"/>
      <c r="K1172" s="39"/>
      <c r="L1172" s="39"/>
      <c r="M1172" s="39"/>
      <c r="N1172" s="128">
        <f t="shared" si="20"/>
        <v>6280649</v>
      </c>
      <c r="O1172" s="4"/>
    </row>
    <row r="1173" spans="3:15" ht="16.5" hidden="1">
      <c r="C1173" s="38">
        <v>46080</v>
      </c>
      <c r="D1173" s="130">
        <v>4400</v>
      </c>
      <c r="E1173" s="130"/>
      <c r="F1173" s="4" t="s">
        <v>221</v>
      </c>
      <c r="G1173" s="39" t="s">
        <v>102</v>
      </c>
      <c r="H1173" s="39"/>
      <c r="I1173" s="39"/>
      <c r="J1173" s="39"/>
      <c r="K1173" s="39"/>
      <c r="L1173" s="39"/>
      <c r="M1173" s="39"/>
      <c r="N1173" s="128">
        <f t="shared" si="20"/>
        <v>6276249</v>
      </c>
      <c r="O1173" s="4"/>
    </row>
    <row r="1174" spans="3:15" ht="16.5" hidden="1">
      <c r="C1174" s="38">
        <v>46080</v>
      </c>
      <c r="D1174" s="130">
        <v>14900</v>
      </c>
      <c r="E1174" s="130"/>
      <c r="F1174" s="4" t="s">
        <v>106</v>
      </c>
      <c r="G1174" s="39" t="s">
        <v>102</v>
      </c>
      <c r="H1174" s="39"/>
      <c r="I1174" s="39"/>
      <c r="J1174" s="39"/>
      <c r="K1174" s="39"/>
      <c r="L1174" s="39"/>
      <c r="M1174" s="39"/>
      <c r="N1174" s="128">
        <f t="shared" si="20"/>
        <v>6261349</v>
      </c>
      <c r="O1174" s="4"/>
    </row>
    <row r="1175" spans="3:15" ht="16.5" hidden="1">
      <c r="C1175" s="38">
        <v>46081</v>
      </c>
      <c r="D1175" s="130"/>
      <c r="E1175" s="130">
        <v>116253</v>
      </c>
      <c r="F1175" s="4" t="s">
        <v>91</v>
      </c>
      <c r="G1175" s="39" t="s">
        <v>90</v>
      </c>
      <c r="H1175" s="39" t="s">
        <v>89</v>
      </c>
      <c r="I1175" s="39"/>
      <c r="J1175" s="39"/>
      <c r="K1175" s="39"/>
      <c r="L1175" s="39"/>
      <c r="M1175" s="39"/>
      <c r="N1175" s="128">
        <f t="shared" si="20"/>
        <v>6377602</v>
      </c>
      <c r="O1175" s="4"/>
    </row>
    <row r="1176" spans="3:15" ht="16.5" hidden="1">
      <c r="C1176" s="38">
        <v>46083</v>
      </c>
      <c r="D1176" s="130">
        <v>11780</v>
      </c>
      <c r="E1176" s="130"/>
      <c r="F1176" s="4" t="s">
        <v>157</v>
      </c>
      <c r="G1176" s="39" t="s">
        <v>97</v>
      </c>
      <c r="H1176" s="39" t="s">
        <v>76</v>
      </c>
      <c r="I1176" s="39"/>
      <c r="J1176" s="39"/>
      <c r="K1176" s="39"/>
      <c r="L1176" s="39"/>
      <c r="M1176" s="39"/>
      <c r="N1176" s="128">
        <f t="shared" si="20"/>
        <v>6365822</v>
      </c>
      <c r="O1176" s="4"/>
    </row>
    <row r="1177" spans="3:15" ht="16.5" hidden="1">
      <c r="C1177" s="38">
        <v>46083</v>
      </c>
      <c r="D1177" s="130">
        <v>11780</v>
      </c>
      <c r="E1177" s="130"/>
      <c r="F1177" s="4" t="s">
        <v>157</v>
      </c>
      <c r="G1177" s="39" t="s">
        <v>97</v>
      </c>
      <c r="H1177" s="39" t="s">
        <v>76</v>
      </c>
      <c r="I1177" s="39"/>
      <c r="J1177" s="39"/>
      <c r="K1177" s="39"/>
      <c r="L1177" s="39"/>
      <c r="M1177" s="39"/>
      <c r="N1177" s="128">
        <f t="shared" si="20"/>
        <v>6354042</v>
      </c>
      <c r="O1177" s="4"/>
    </row>
    <row r="1178" spans="3:15" ht="16.5" hidden="1">
      <c r="C1178" s="38">
        <v>46083</v>
      </c>
      <c r="D1178" s="130">
        <v>53000</v>
      </c>
      <c r="E1178" s="130"/>
      <c r="F1178" s="4" t="s">
        <v>218</v>
      </c>
      <c r="G1178" s="39" t="s">
        <v>97</v>
      </c>
      <c r="H1178" s="39" t="s">
        <v>64</v>
      </c>
      <c r="I1178" s="39" t="s">
        <v>96</v>
      </c>
      <c r="J1178" s="39">
        <v>53000</v>
      </c>
      <c r="K1178" s="39"/>
      <c r="L1178" s="39"/>
      <c r="M1178" s="39"/>
      <c r="N1178" s="128">
        <f t="shared" si="20"/>
        <v>6301042</v>
      </c>
      <c r="O1178" s="4"/>
    </row>
    <row r="1179" spans="3:15" ht="16.5" hidden="1">
      <c r="C1179" s="38">
        <v>46083</v>
      </c>
      <c r="D1179" s="130">
        <v>53000</v>
      </c>
      <c r="E1179" s="130"/>
      <c r="F1179" s="4" t="s">
        <v>218</v>
      </c>
      <c r="G1179" s="39" t="s">
        <v>97</v>
      </c>
      <c r="H1179" s="39" t="s">
        <v>64</v>
      </c>
      <c r="I1179" s="39" t="s">
        <v>96</v>
      </c>
      <c r="J1179" s="39">
        <v>53000</v>
      </c>
      <c r="K1179" s="39"/>
      <c r="L1179" s="39"/>
      <c r="M1179" s="39"/>
      <c r="N1179" s="128">
        <f t="shared" si="20"/>
        <v>6248042</v>
      </c>
      <c r="O1179" s="4"/>
    </row>
    <row r="1180" spans="3:15" ht="16.5" hidden="1">
      <c r="C1180" s="38">
        <v>46084</v>
      </c>
      <c r="D1180" s="130">
        <v>99308</v>
      </c>
      <c r="E1180" s="130"/>
      <c r="F1180" s="4" t="s">
        <v>117</v>
      </c>
      <c r="G1180" s="39" t="s">
        <v>102</v>
      </c>
      <c r="H1180" s="39" t="s">
        <v>116</v>
      </c>
      <c r="I1180" s="39"/>
      <c r="J1180" s="39"/>
      <c r="K1180" s="39"/>
      <c r="L1180" s="39"/>
      <c r="M1180" s="39"/>
      <c r="N1180" s="128">
        <f t="shared" si="20"/>
        <v>6148734</v>
      </c>
      <c r="O1180" s="4"/>
    </row>
    <row r="1181" spans="3:15" ht="16.5" hidden="1">
      <c r="C1181" s="38">
        <v>46084</v>
      </c>
      <c r="D1181" s="130"/>
      <c r="E1181" s="130">
        <v>82583</v>
      </c>
      <c r="F1181" s="4" t="s">
        <v>91</v>
      </c>
      <c r="G1181" s="39" t="s">
        <v>90</v>
      </c>
      <c r="H1181" s="39" t="s">
        <v>89</v>
      </c>
      <c r="I1181" s="39"/>
      <c r="J1181" s="39"/>
      <c r="K1181" s="39"/>
      <c r="L1181" s="39"/>
      <c r="M1181" s="39"/>
      <c r="N1181" s="128">
        <f t="shared" si="20"/>
        <v>6231317</v>
      </c>
      <c r="O1181" s="4"/>
    </row>
    <row r="1182" spans="3:15" ht="16.5" hidden="1">
      <c r="C1182" s="38">
        <v>46084</v>
      </c>
      <c r="D1182" s="130"/>
      <c r="E1182" s="130">
        <v>280</v>
      </c>
      <c r="F1182" s="4" t="s">
        <v>220</v>
      </c>
      <c r="G1182" s="39" t="s">
        <v>90</v>
      </c>
      <c r="H1182" s="39" t="s">
        <v>139</v>
      </c>
      <c r="I1182" s="39"/>
      <c r="J1182" s="39"/>
      <c r="K1182" s="39"/>
      <c r="L1182" s="39"/>
      <c r="M1182" s="39"/>
      <c r="N1182" s="128">
        <f t="shared" si="20"/>
        <v>6231597</v>
      </c>
      <c r="O1182" s="4"/>
    </row>
    <row r="1183" spans="3:15" ht="16.5" hidden="1">
      <c r="C1183" s="38">
        <v>46084</v>
      </c>
      <c r="D1183" s="130">
        <v>55000</v>
      </c>
      <c r="E1183" s="130"/>
      <c r="F1183" s="4" t="s">
        <v>218</v>
      </c>
      <c r="G1183" s="39" t="s">
        <v>97</v>
      </c>
      <c r="H1183" s="39" t="s">
        <v>64</v>
      </c>
      <c r="I1183" s="39" t="s">
        <v>96</v>
      </c>
      <c r="J1183" s="39">
        <v>53000</v>
      </c>
      <c r="K1183" s="39"/>
      <c r="L1183" s="39"/>
      <c r="M1183" s="39"/>
      <c r="N1183" s="128">
        <f t="shared" si="20"/>
        <v>6176597</v>
      </c>
      <c r="O1183" s="4"/>
    </row>
    <row r="1184" spans="3:15" ht="16.5" hidden="1">
      <c r="C1184" s="38">
        <v>46084</v>
      </c>
      <c r="D1184" s="130">
        <v>12720</v>
      </c>
      <c r="E1184" s="130"/>
      <c r="F1184" s="4" t="s">
        <v>219</v>
      </c>
      <c r="G1184" s="39" t="s">
        <v>97</v>
      </c>
      <c r="H1184" s="39" t="s">
        <v>69</v>
      </c>
      <c r="I1184" s="39"/>
      <c r="J1184" s="39"/>
      <c r="K1184" s="39"/>
      <c r="L1184" s="39"/>
      <c r="M1184" s="39"/>
      <c r="N1184" s="128">
        <f t="shared" si="20"/>
        <v>6163877</v>
      </c>
      <c r="O1184" s="4"/>
    </row>
    <row r="1185" spans="3:15" ht="16.5" hidden="1">
      <c r="C1185" s="38">
        <v>46084</v>
      </c>
      <c r="D1185" s="130">
        <v>53000</v>
      </c>
      <c r="E1185" s="130"/>
      <c r="F1185" s="4" t="s">
        <v>218</v>
      </c>
      <c r="G1185" s="39" t="s">
        <v>97</v>
      </c>
      <c r="H1185" s="39" t="s">
        <v>64</v>
      </c>
      <c r="I1185" s="39" t="s">
        <v>96</v>
      </c>
      <c r="J1185" s="39">
        <v>53000</v>
      </c>
      <c r="K1185" s="39"/>
      <c r="L1185" s="39"/>
      <c r="M1185" s="39"/>
      <c r="N1185" s="128">
        <f t="shared" si="20"/>
        <v>6110877</v>
      </c>
      <c r="O1185" s="4"/>
    </row>
    <row r="1186" spans="3:15" ht="16.5" hidden="1">
      <c r="C1186" s="38">
        <v>46084</v>
      </c>
      <c r="D1186" s="130">
        <v>682000</v>
      </c>
      <c r="E1186" s="130"/>
      <c r="F1186" s="4" t="s">
        <v>217</v>
      </c>
      <c r="G1186" s="39" t="s">
        <v>97</v>
      </c>
      <c r="H1186" s="39" t="s">
        <v>70</v>
      </c>
      <c r="I1186" s="39" t="s">
        <v>96</v>
      </c>
      <c r="J1186" s="39">
        <v>580000</v>
      </c>
      <c r="K1186" s="39"/>
      <c r="L1186" s="39"/>
      <c r="M1186" s="39"/>
      <c r="N1186" s="128">
        <f t="shared" si="20"/>
        <v>5428877</v>
      </c>
      <c r="O1186" s="4"/>
    </row>
    <row r="1187" spans="3:15" ht="16.5" hidden="1">
      <c r="C1187" s="38">
        <v>46084</v>
      </c>
      <c r="D1187" s="130">
        <v>516400</v>
      </c>
      <c r="E1187" s="130"/>
      <c r="F1187" s="4" t="s">
        <v>216</v>
      </c>
      <c r="G1187" s="39" t="s">
        <v>97</v>
      </c>
      <c r="H1187" s="39" t="s">
        <v>44</v>
      </c>
      <c r="I1187" s="39" t="s">
        <v>96</v>
      </c>
      <c r="J1187" s="39">
        <v>414400</v>
      </c>
      <c r="K1187" s="39"/>
      <c r="L1187" s="39"/>
      <c r="M1187" s="39"/>
      <c r="N1187" s="128">
        <f t="shared" si="20"/>
        <v>4912477</v>
      </c>
      <c r="O1187" s="4"/>
    </row>
    <row r="1188" spans="3:15" ht="16.5" hidden="1">
      <c r="C1188" s="38">
        <v>46084</v>
      </c>
      <c r="D1188" s="130">
        <v>1394400</v>
      </c>
      <c r="E1188" s="130"/>
      <c r="F1188" s="4" t="s">
        <v>215</v>
      </c>
      <c r="G1188" s="39" t="s">
        <v>97</v>
      </c>
      <c r="H1188" s="39" t="s">
        <v>64</v>
      </c>
      <c r="I1188" s="39" t="s">
        <v>96</v>
      </c>
      <c r="J1188" s="39">
        <v>1272000</v>
      </c>
      <c r="K1188" s="39"/>
      <c r="L1188" s="39"/>
      <c r="M1188" s="39"/>
      <c r="N1188" s="128">
        <f t="shared" si="20"/>
        <v>3518077</v>
      </c>
      <c r="O1188" s="4"/>
    </row>
    <row r="1189" spans="3:15" ht="16.5" hidden="1">
      <c r="C1189" s="38">
        <v>46085</v>
      </c>
      <c r="D1189" s="130"/>
      <c r="E1189" s="130">
        <v>27060</v>
      </c>
      <c r="F1189" s="4" t="s">
        <v>91</v>
      </c>
      <c r="G1189" s="39" t="s">
        <v>90</v>
      </c>
      <c r="H1189" s="39" t="s">
        <v>89</v>
      </c>
      <c r="I1189" s="39"/>
      <c r="J1189" s="39"/>
      <c r="K1189" s="39"/>
      <c r="L1189" s="39"/>
      <c r="M1189" s="39"/>
      <c r="N1189" s="128">
        <f t="shared" si="20"/>
        <v>3545137</v>
      </c>
      <c r="O1189" s="4"/>
    </row>
    <row r="1190" spans="3:15" ht="16.5" hidden="1">
      <c r="C1190" s="38">
        <v>46085</v>
      </c>
      <c r="D1190" s="130"/>
      <c r="E1190" s="130">
        <v>13016</v>
      </c>
      <c r="F1190" s="4" t="s">
        <v>91</v>
      </c>
      <c r="G1190" s="39" t="s">
        <v>90</v>
      </c>
      <c r="H1190" s="39" t="s">
        <v>89</v>
      </c>
      <c r="I1190" s="39"/>
      <c r="J1190" s="39"/>
      <c r="K1190" s="39"/>
      <c r="L1190" s="39"/>
      <c r="M1190" s="39"/>
      <c r="N1190" s="128">
        <f t="shared" si="20"/>
        <v>3558153</v>
      </c>
      <c r="O1190" s="4"/>
    </row>
    <row r="1191" spans="3:15" ht="16.5" hidden="1">
      <c r="C1191" s="38">
        <v>46085</v>
      </c>
      <c r="D1191" s="130"/>
      <c r="E1191" s="130">
        <v>469547</v>
      </c>
      <c r="F1191" s="4" t="s">
        <v>91</v>
      </c>
      <c r="G1191" s="39" t="s">
        <v>90</v>
      </c>
      <c r="H1191" s="39" t="s">
        <v>89</v>
      </c>
      <c r="I1191" s="39"/>
      <c r="J1191" s="39"/>
      <c r="K1191" s="39"/>
      <c r="L1191" s="39"/>
      <c r="M1191" s="39"/>
      <c r="N1191" s="128">
        <f t="shared" ref="N1191:N1254" si="21">SUM(N1190,-D1191,E1191)</f>
        <v>4027700</v>
      </c>
      <c r="O1191" s="4"/>
    </row>
    <row r="1192" spans="3:15" ht="16.5" hidden="1">
      <c r="C1192" s="38">
        <v>46085</v>
      </c>
      <c r="D1192" s="130">
        <v>63700</v>
      </c>
      <c r="E1192" s="130"/>
      <c r="F1192" s="4" t="s">
        <v>214</v>
      </c>
      <c r="G1192" s="39" t="s">
        <v>102</v>
      </c>
      <c r="H1192" s="39"/>
      <c r="I1192" s="39"/>
      <c r="J1192" s="39"/>
      <c r="K1192" s="39"/>
      <c r="L1192" s="39"/>
      <c r="M1192" s="39"/>
      <c r="N1192" s="128">
        <f t="shared" si="21"/>
        <v>3964000</v>
      </c>
      <c r="O1192" s="4"/>
    </row>
    <row r="1193" spans="3:15" ht="16.5" hidden="1">
      <c r="C1193" s="38">
        <v>46085</v>
      </c>
      <c r="D1193" s="130">
        <v>11780</v>
      </c>
      <c r="E1193" s="130"/>
      <c r="F1193" s="4" t="s">
        <v>157</v>
      </c>
      <c r="G1193" s="39" t="s">
        <v>97</v>
      </c>
      <c r="H1193" s="39" t="s">
        <v>76</v>
      </c>
      <c r="I1193" s="39"/>
      <c r="J1193" s="39"/>
      <c r="K1193" s="39"/>
      <c r="L1193" s="39"/>
      <c r="M1193" s="39"/>
      <c r="N1193" s="128">
        <f t="shared" si="21"/>
        <v>3952220</v>
      </c>
      <c r="O1193" s="4"/>
    </row>
    <row r="1194" spans="3:15" ht="16.5" hidden="1">
      <c r="C1194" s="38">
        <v>46085</v>
      </c>
      <c r="D1194" s="130">
        <v>50000</v>
      </c>
      <c r="E1194" s="130"/>
      <c r="F1194" s="4" t="s">
        <v>213</v>
      </c>
      <c r="G1194" s="39" t="s">
        <v>97</v>
      </c>
      <c r="H1194" s="39" t="s">
        <v>44</v>
      </c>
      <c r="I1194" s="39"/>
      <c r="J1194" s="39"/>
      <c r="K1194" s="39"/>
      <c r="L1194" s="39"/>
      <c r="M1194" s="39"/>
      <c r="N1194" s="128">
        <f t="shared" si="21"/>
        <v>3902220</v>
      </c>
      <c r="O1194" s="4"/>
    </row>
    <row r="1195" spans="3:15" ht="16.5" hidden="1">
      <c r="C1195" s="38">
        <v>46085</v>
      </c>
      <c r="D1195" s="130">
        <v>50000</v>
      </c>
      <c r="E1195" s="130"/>
      <c r="F1195" s="4" t="s">
        <v>212</v>
      </c>
      <c r="G1195" s="39" t="s">
        <v>97</v>
      </c>
      <c r="H1195" s="39" t="s">
        <v>69</v>
      </c>
      <c r="I1195" s="39"/>
      <c r="J1195" s="39"/>
      <c r="K1195" s="39"/>
      <c r="L1195" s="39"/>
      <c r="M1195" s="39"/>
      <c r="N1195" s="128">
        <f t="shared" si="21"/>
        <v>3852220</v>
      </c>
      <c r="O1195" s="4"/>
    </row>
    <row r="1196" spans="3:15" ht="16.5" hidden="1">
      <c r="C1196" s="38">
        <v>46085</v>
      </c>
      <c r="D1196" s="130">
        <v>100000</v>
      </c>
      <c r="E1196" s="130"/>
      <c r="F1196" s="4" t="s">
        <v>211</v>
      </c>
      <c r="G1196" s="39" t="s">
        <v>97</v>
      </c>
      <c r="H1196" s="39" t="s">
        <v>70</v>
      </c>
      <c r="I1196" s="39"/>
      <c r="J1196" s="39"/>
      <c r="K1196" s="39"/>
      <c r="L1196" s="39"/>
      <c r="M1196" s="39"/>
      <c r="N1196" s="128">
        <f t="shared" si="21"/>
        <v>3752220</v>
      </c>
      <c r="O1196" s="4"/>
    </row>
    <row r="1197" spans="3:15" ht="16.5" hidden="1">
      <c r="C1197" s="38">
        <v>46086</v>
      </c>
      <c r="D1197" s="130">
        <v>58960</v>
      </c>
      <c r="E1197" s="130"/>
      <c r="F1197" s="4" t="s">
        <v>210</v>
      </c>
      <c r="G1197" s="39" t="s">
        <v>97</v>
      </c>
      <c r="H1197" s="39" t="s">
        <v>64</v>
      </c>
      <c r="I1197" s="39"/>
      <c r="J1197" s="39"/>
      <c r="K1197" s="39"/>
      <c r="L1197" s="39"/>
      <c r="M1197" s="39"/>
      <c r="N1197" s="128">
        <f t="shared" si="21"/>
        <v>3693260</v>
      </c>
      <c r="O1197" s="4"/>
    </row>
    <row r="1198" spans="3:15" ht="16.5" hidden="1">
      <c r="C1198" s="38">
        <v>46086</v>
      </c>
      <c r="D1198" s="130"/>
      <c r="E1198" s="130">
        <v>119787</v>
      </c>
      <c r="F1198" s="4" t="s">
        <v>91</v>
      </c>
      <c r="G1198" s="39" t="s">
        <v>90</v>
      </c>
      <c r="H1198" s="39" t="s">
        <v>89</v>
      </c>
      <c r="I1198" s="39"/>
      <c r="J1198" s="39"/>
      <c r="K1198" s="39"/>
      <c r="L1198" s="39"/>
      <c r="M1198" s="39"/>
      <c r="N1198" s="128">
        <f t="shared" si="21"/>
        <v>3813047</v>
      </c>
      <c r="O1198" s="4"/>
    </row>
    <row r="1199" spans="3:15" ht="16.5" hidden="1">
      <c r="C1199" s="38">
        <v>46086</v>
      </c>
      <c r="D1199" s="130"/>
      <c r="E1199" s="130">
        <v>17704</v>
      </c>
      <c r="F1199" s="4" t="s">
        <v>91</v>
      </c>
      <c r="G1199" s="39" t="s">
        <v>90</v>
      </c>
      <c r="H1199" s="39" t="s">
        <v>89</v>
      </c>
      <c r="I1199" s="39"/>
      <c r="J1199" s="39"/>
      <c r="K1199" s="39"/>
      <c r="L1199" s="39"/>
      <c r="M1199" s="39"/>
      <c r="N1199" s="128">
        <f t="shared" si="21"/>
        <v>3830751</v>
      </c>
      <c r="O1199" s="4"/>
    </row>
    <row r="1200" spans="3:15" ht="16.5" hidden="1">
      <c r="C1200" s="38">
        <v>46086</v>
      </c>
      <c r="D1200" s="130">
        <v>30000</v>
      </c>
      <c r="E1200" s="130"/>
      <c r="F1200" s="4" t="s">
        <v>209</v>
      </c>
      <c r="G1200" s="39" t="s">
        <v>102</v>
      </c>
      <c r="H1200" s="39"/>
      <c r="I1200" s="39"/>
      <c r="J1200" s="39"/>
      <c r="K1200" s="39"/>
      <c r="L1200" s="39"/>
      <c r="M1200" s="39"/>
      <c r="N1200" s="128">
        <f t="shared" si="21"/>
        <v>3800751</v>
      </c>
      <c r="O1200" s="4"/>
    </row>
    <row r="1201" spans="3:15" ht="16.5" hidden="1">
      <c r="C1201" s="38">
        <v>46086</v>
      </c>
      <c r="D1201" s="130"/>
      <c r="E1201" s="130">
        <v>263285</v>
      </c>
      <c r="F1201" s="4" t="s">
        <v>91</v>
      </c>
      <c r="G1201" s="39" t="s">
        <v>90</v>
      </c>
      <c r="H1201" s="39" t="s">
        <v>89</v>
      </c>
      <c r="I1201" s="39"/>
      <c r="J1201" s="39"/>
      <c r="K1201" s="39"/>
      <c r="L1201" s="39"/>
      <c r="M1201" s="39"/>
      <c r="N1201" s="128">
        <f t="shared" si="21"/>
        <v>4064036</v>
      </c>
      <c r="O1201" s="4"/>
    </row>
    <row r="1202" spans="3:15" ht="16.5" hidden="1">
      <c r="C1202" s="38">
        <v>46087</v>
      </c>
      <c r="D1202" s="130"/>
      <c r="E1202" s="130">
        <v>206033</v>
      </c>
      <c r="F1202" s="4" t="s">
        <v>91</v>
      </c>
      <c r="G1202" s="39" t="s">
        <v>90</v>
      </c>
      <c r="H1202" s="39" t="s">
        <v>89</v>
      </c>
      <c r="I1202" s="39"/>
      <c r="J1202" s="39"/>
      <c r="K1202" s="39"/>
      <c r="L1202" s="39"/>
      <c r="M1202" s="39"/>
      <c r="N1202" s="128">
        <f t="shared" si="21"/>
        <v>4270069</v>
      </c>
      <c r="O1202" s="4"/>
    </row>
    <row r="1203" spans="3:15" ht="16.5" hidden="1">
      <c r="C1203" s="38">
        <v>46087</v>
      </c>
      <c r="D1203" s="130">
        <v>440000</v>
      </c>
      <c r="E1203" s="130"/>
      <c r="F1203" s="4" t="s">
        <v>208</v>
      </c>
      <c r="G1203" s="39" t="s">
        <v>113</v>
      </c>
      <c r="H1203" s="39"/>
      <c r="I1203" s="39"/>
      <c r="J1203" s="39"/>
      <c r="K1203" s="39"/>
      <c r="L1203" s="39"/>
      <c r="M1203" s="39"/>
      <c r="N1203" s="128">
        <f t="shared" si="21"/>
        <v>3830069</v>
      </c>
      <c r="O1203" s="4"/>
    </row>
    <row r="1204" spans="3:15" ht="16.5" hidden="1">
      <c r="C1204" s="38">
        <v>46088</v>
      </c>
      <c r="D1204" s="130"/>
      <c r="E1204" s="130">
        <v>134863</v>
      </c>
      <c r="F1204" s="4" t="s">
        <v>91</v>
      </c>
      <c r="G1204" s="39" t="s">
        <v>90</v>
      </c>
      <c r="H1204" s="39" t="s">
        <v>89</v>
      </c>
      <c r="I1204" s="39"/>
      <c r="J1204" s="39"/>
      <c r="K1204" s="39"/>
      <c r="L1204" s="39"/>
      <c r="M1204" s="39"/>
      <c r="N1204" s="128">
        <f t="shared" si="21"/>
        <v>3964932</v>
      </c>
      <c r="O1204" s="4"/>
    </row>
    <row r="1205" spans="3:15" ht="16.5" hidden="1">
      <c r="C1205" s="38">
        <v>46088</v>
      </c>
      <c r="D1205" s="130">
        <v>7000</v>
      </c>
      <c r="E1205" s="130"/>
      <c r="F1205" s="4" t="s">
        <v>207</v>
      </c>
      <c r="G1205" s="39" t="s">
        <v>102</v>
      </c>
      <c r="H1205" s="39"/>
      <c r="I1205" s="39"/>
      <c r="J1205" s="39"/>
      <c r="K1205" s="39"/>
      <c r="L1205" s="39"/>
      <c r="M1205" s="39"/>
      <c r="N1205" s="128">
        <f t="shared" si="21"/>
        <v>3957932</v>
      </c>
      <c r="O1205" s="4"/>
    </row>
    <row r="1206" spans="3:15" ht="16.5" hidden="1">
      <c r="C1206" s="38">
        <v>46089</v>
      </c>
      <c r="D1206" s="130">
        <v>50000</v>
      </c>
      <c r="E1206" s="130"/>
      <c r="F1206" s="4" t="s">
        <v>206</v>
      </c>
      <c r="G1206" s="39" t="s">
        <v>102</v>
      </c>
      <c r="H1206" s="39"/>
      <c r="I1206" s="39"/>
      <c r="J1206" s="39"/>
      <c r="K1206" s="39"/>
      <c r="L1206" s="39"/>
      <c r="M1206" s="39"/>
      <c r="N1206" s="128">
        <f t="shared" si="21"/>
        <v>3907932</v>
      </c>
      <c r="O1206" s="4"/>
    </row>
    <row r="1207" spans="3:15" ht="16.5" hidden="1">
      <c r="C1207" s="38">
        <v>46089</v>
      </c>
      <c r="D1207" s="130"/>
      <c r="E1207" s="130">
        <v>77441</v>
      </c>
      <c r="F1207" s="4" t="s">
        <v>91</v>
      </c>
      <c r="G1207" s="39" t="s">
        <v>90</v>
      </c>
      <c r="H1207" s="39" t="s">
        <v>89</v>
      </c>
      <c r="I1207" s="39"/>
      <c r="J1207" s="39"/>
      <c r="K1207" s="39"/>
      <c r="L1207" s="39"/>
      <c r="M1207" s="39"/>
      <c r="N1207" s="128">
        <f t="shared" si="21"/>
        <v>3985373</v>
      </c>
      <c r="O1207" s="4"/>
    </row>
    <row r="1208" spans="3:15" ht="16.5" hidden="1">
      <c r="C1208" s="38">
        <v>46090</v>
      </c>
      <c r="D1208" s="130"/>
      <c r="E1208" s="130">
        <v>238753</v>
      </c>
      <c r="F1208" s="4" t="s">
        <v>91</v>
      </c>
      <c r="G1208" s="39" t="s">
        <v>90</v>
      </c>
      <c r="H1208" s="39" t="s">
        <v>89</v>
      </c>
      <c r="I1208" s="39"/>
      <c r="J1208" s="39"/>
      <c r="K1208" s="39"/>
      <c r="L1208" s="39"/>
      <c r="M1208" s="39"/>
      <c r="N1208" s="128">
        <f t="shared" si="21"/>
        <v>4224126</v>
      </c>
      <c r="O1208" s="4"/>
    </row>
    <row r="1209" spans="3:15" ht="16.5" hidden="1">
      <c r="C1209" s="38">
        <v>46091</v>
      </c>
      <c r="D1209" s="130">
        <v>200000</v>
      </c>
      <c r="E1209" s="130"/>
      <c r="F1209" s="4" t="s">
        <v>205</v>
      </c>
      <c r="G1209" s="39" t="s">
        <v>203</v>
      </c>
      <c r="H1209" s="39" t="s">
        <v>180</v>
      </c>
      <c r="I1209" s="39"/>
      <c r="J1209" s="39"/>
      <c r="K1209" s="39"/>
      <c r="L1209" s="39"/>
      <c r="M1209" s="39"/>
      <c r="N1209" s="128">
        <f t="shared" si="21"/>
        <v>4024126</v>
      </c>
      <c r="O1209" s="4"/>
    </row>
    <row r="1210" spans="3:15" ht="16.5" hidden="1">
      <c r="C1210" s="38">
        <v>46091</v>
      </c>
      <c r="D1210" s="130">
        <v>200000</v>
      </c>
      <c r="E1210" s="130"/>
      <c r="F1210" s="4" t="s">
        <v>204</v>
      </c>
      <c r="G1210" s="39" t="s">
        <v>203</v>
      </c>
      <c r="H1210" s="39" t="s">
        <v>182</v>
      </c>
      <c r="I1210" s="39"/>
      <c r="J1210" s="39"/>
      <c r="K1210" s="39"/>
      <c r="L1210" s="39"/>
      <c r="M1210" s="39"/>
      <c r="N1210" s="128">
        <f t="shared" si="21"/>
        <v>3824126</v>
      </c>
      <c r="O1210" s="4"/>
    </row>
    <row r="1211" spans="3:15" ht="16.5" hidden="1">
      <c r="C1211" s="38">
        <v>46091</v>
      </c>
      <c r="D1211" s="130">
        <v>300000</v>
      </c>
      <c r="E1211" s="130"/>
      <c r="F1211" s="4" t="s">
        <v>94</v>
      </c>
      <c r="G1211" s="39" t="s">
        <v>93</v>
      </c>
      <c r="H1211" s="39" t="s">
        <v>92</v>
      </c>
      <c r="I1211" s="39"/>
      <c r="J1211" s="39"/>
      <c r="K1211" s="39"/>
      <c r="L1211" s="39"/>
      <c r="M1211" s="39"/>
      <c r="N1211" s="128">
        <f t="shared" si="21"/>
        <v>3524126</v>
      </c>
      <c r="O1211" s="4"/>
    </row>
    <row r="1212" spans="3:15" ht="16.5" hidden="1">
      <c r="C1212" s="38">
        <v>46091</v>
      </c>
      <c r="D1212" s="130"/>
      <c r="E1212" s="130">
        <v>190493</v>
      </c>
      <c r="F1212" s="4" t="s">
        <v>91</v>
      </c>
      <c r="G1212" s="39" t="s">
        <v>90</v>
      </c>
      <c r="H1212" s="39" t="s">
        <v>89</v>
      </c>
      <c r="I1212" s="39"/>
      <c r="J1212" s="39"/>
      <c r="K1212" s="39"/>
      <c r="L1212" s="39"/>
      <c r="M1212" s="39"/>
      <c r="N1212" s="128">
        <f t="shared" si="21"/>
        <v>3714619</v>
      </c>
      <c r="O1212" s="4"/>
    </row>
    <row r="1213" spans="3:15" ht="16.5" hidden="1">
      <c r="C1213" s="38">
        <v>46092</v>
      </c>
      <c r="D1213" s="130"/>
      <c r="E1213" s="130">
        <v>62540</v>
      </c>
      <c r="F1213" s="4" t="s">
        <v>91</v>
      </c>
      <c r="G1213" s="39" t="s">
        <v>90</v>
      </c>
      <c r="H1213" s="39" t="s">
        <v>89</v>
      </c>
      <c r="I1213" s="39"/>
      <c r="J1213" s="39"/>
      <c r="K1213" s="39"/>
      <c r="L1213" s="39"/>
      <c r="M1213" s="39"/>
      <c r="N1213" s="128">
        <f t="shared" si="21"/>
        <v>3777159</v>
      </c>
      <c r="O1213" s="4"/>
    </row>
    <row r="1214" spans="3:15" ht="16.5" hidden="1">
      <c r="C1214" s="38">
        <v>46093</v>
      </c>
      <c r="D1214" s="130"/>
      <c r="E1214" s="130">
        <v>240392</v>
      </c>
      <c r="F1214" s="4" t="s">
        <v>91</v>
      </c>
      <c r="G1214" s="39" t="s">
        <v>90</v>
      </c>
      <c r="H1214" s="39" t="s">
        <v>89</v>
      </c>
      <c r="I1214" s="39"/>
      <c r="J1214" s="39"/>
      <c r="K1214" s="39"/>
      <c r="L1214" s="39"/>
      <c r="M1214" s="39"/>
      <c r="N1214" s="128">
        <f t="shared" si="21"/>
        <v>4017551</v>
      </c>
      <c r="O1214" s="4"/>
    </row>
    <row r="1215" spans="3:15" ht="16.5" hidden="1">
      <c r="C1215" s="38">
        <v>46094</v>
      </c>
      <c r="D1215" s="130"/>
      <c r="E1215" s="130">
        <v>137390</v>
      </c>
      <c r="F1215" s="4" t="s">
        <v>91</v>
      </c>
      <c r="G1215" s="39" t="s">
        <v>90</v>
      </c>
      <c r="H1215" s="39" t="s">
        <v>89</v>
      </c>
      <c r="I1215" s="39"/>
      <c r="J1215" s="39"/>
      <c r="K1215" s="39"/>
      <c r="L1215" s="39"/>
      <c r="M1215" s="39"/>
      <c r="N1215" s="128">
        <f t="shared" si="21"/>
        <v>4154941</v>
      </c>
      <c r="O1215" s="4"/>
    </row>
    <row r="1216" spans="3:15" ht="16.5" hidden="1">
      <c r="C1216" s="38">
        <v>46095</v>
      </c>
      <c r="D1216" s="130">
        <v>60128</v>
      </c>
      <c r="E1216" s="130"/>
      <c r="F1216" s="4" t="s">
        <v>103</v>
      </c>
      <c r="G1216" s="39" t="s">
        <v>102</v>
      </c>
      <c r="H1216" s="39"/>
      <c r="I1216" s="39"/>
      <c r="J1216" s="39"/>
      <c r="K1216" s="39"/>
      <c r="L1216" s="39"/>
      <c r="M1216" s="39"/>
      <c r="N1216" s="128">
        <f t="shared" si="21"/>
        <v>4094813</v>
      </c>
      <c r="O1216" s="4"/>
    </row>
    <row r="1217" spans="3:15" ht="16.5" hidden="1">
      <c r="C1217" s="38">
        <v>46095</v>
      </c>
      <c r="D1217" s="130"/>
      <c r="E1217" s="130">
        <v>427574</v>
      </c>
      <c r="F1217" s="4" t="s">
        <v>91</v>
      </c>
      <c r="G1217" s="39" t="s">
        <v>90</v>
      </c>
      <c r="H1217" s="39" t="s">
        <v>89</v>
      </c>
      <c r="I1217" s="39"/>
      <c r="J1217" s="39"/>
      <c r="K1217" s="39"/>
      <c r="L1217" s="39"/>
      <c r="M1217" s="39"/>
      <c r="N1217" s="128">
        <f t="shared" si="21"/>
        <v>4522387</v>
      </c>
      <c r="O1217" s="4"/>
    </row>
    <row r="1218" spans="3:15" ht="16.5" hidden="1">
      <c r="C1218" s="38">
        <v>46096</v>
      </c>
      <c r="D1218" s="130"/>
      <c r="E1218" s="130">
        <v>388579</v>
      </c>
      <c r="F1218" s="4" t="s">
        <v>91</v>
      </c>
      <c r="G1218" s="39" t="s">
        <v>90</v>
      </c>
      <c r="H1218" s="39" t="s">
        <v>89</v>
      </c>
      <c r="I1218" s="39"/>
      <c r="J1218" s="39"/>
      <c r="K1218" s="39"/>
      <c r="L1218" s="39"/>
      <c r="M1218" s="39"/>
      <c r="N1218" s="128">
        <f t="shared" si="21"/>
        <v>4910966</v>
      </c>
      <c r="O1218" s="4"/>
    </row>
    <row r="1219" spans="3:15" ht="16.5" hidden="1">
      <c r="C1219" s="38">
        <v>46096</v>
      </c>
      <c r="D1219" s="130">
        <v>16170</v>
      </c>
      <c r="E1219" s="130"/>
      <c r="F1219" s="4" t="s">
        <v>202</v>
      </c>
      <c r="G1219" s="39" t="s">
        <v>97</v>
      </c>
      <c r="H1219" s="39" t="s">
        <v>76</v>
      </c>
      <c r="I1219" s="39"/>
      <c r="J1219" s="39"/>
      <c r="K1219" s="39"/>
      <c r="L1219" s="39"/>
      <c r="M1219" s="39"/>
      <c r="N1219" s="128">
        <f t="shared" si="21"/>
        <v>4894796</v>
      </c>
      <c r="O1219" s="4"/>
    </row>
    <row r="1220" spans="3:15" ht="16.5" hidden="1">
      <c r="C1220" s="38">
        <v>46096</v>
      </c>
      <c r="D1220" s="130">
        <v>29340</v>
      </c>
      <c r="E1220" s="130"/>
      <c r="F1220" s="4" t="s">
        <v>201</v>
      </c>
      <c r="G1220" s="39" t="s">
        <v>97</v>
      </c>
      <c r="H1220" s="39" t="s">
        <v>76</v>
      </c>
      <c r="I1220" s="39"/>
      <c r="J1220" s="39"/>
      <c r="K1220" s="39"/>
      <c r="L1220" s="39"/>
      <c r="M1220" s="39"/>
      <c r="N1220" s="128">
        <f t="shared" si="21"/>
        <v>4865456</v>
      </c>
      <c r="O1220" s="4"/>
    </row>
    <row r="1221" spans="3:15" ht="16.5" hidden="1">
      <c r="C1221" s="38">
        <v>46097</v>
      </c>
      <c r="D1221" s="130"/>
      <c r="E1221" s="130">
        <v>24231</v>
      </c>
      <c r="F1221" s="4" t="s">
        <v>91</v>
      </c>
      <c r="G1221" s="39" t="s">
        <v>90</v>
      </c>
      <c r="H1221" s="39" t="s">
        <v>89</v>
      </c>
      <c r="I1221" s="39"/>
      <c r="J1221" s="39"/>
      <c r="K1221" s="39"/>
      <c r="L1221" s="39"/>
      <c r="M1221" s="39"/>
      <c r="N1221" s="128">
        <f t="shared" si="21"/>
        <v>4889687</v>
      </c>
      <c r="O1221" s="4"/>
    </row>
    <row r="1222" spans="3:15" ht="16.5" hidden="1">
      <c r="C1222" s="38">
        <v>46097</v>
      </c>
      <c r="D1222" s="130">
        <v>1210000</v>
      </c>
      <c r="E1222" s="130"/>
      <c r="F1222" s="4" t="s">
        <v>200</v>
      </c>
      <c r="G1222" s="39" t="s">
        <v>97</v>
      </c>
      <c r="H1222" s="39" t="s">
        <v>39</v>
      </c>
      <c r="I1222" s="39" t="s">
        <v>96</v>
      </c>
      <c r="J1222" s="39">
        <v>950000</v>
      </c>
      <c r="K1222" s="39"/>
      <c r="L1222" s="39"/>
      <c r="M1222" s="39"/>
      <c r="N1222" s="128">
        <f t="shared" si="21"/>
        <v>3679687</v>
      </c>
      <c r="O1222" s="4"/>
    </row>
    <row r="1223" spans="3:15" ht="16.5" hidden="1">
      <c r="C1223" s="38">
        <v>46097</v>
      </c>
      <c r="D1223" s="130">
        <v>545800</v>
      </c>
      <c r="E1223" s="130"/>
      <c r="F1223" s="4" t="s">
        <v>100</v>
      </c>
      <c r="G1223" s="39" t="s">
        <v>97</v>
      </c>
      <c r="H1223" s="39" t="s">
        <v>63</v>
      </c>
      <c r="I1223" s="39" t="s">
        <v>90</v>
      </c>
      <c r="J1223" s="39">
        <v>300</v>
      </c>
      <c r="K1223" s="39"/>
      <c r="L1223" s="39"/>
      <c r="M1223" s="39"/>
      <c r="N1223" s="128">
        <f t="shared" si="21"/>
        <v>3133887</v>
      </c>
      <c r="O1223" s="4"/>
    </row>
    <row r="1224" spans="3:15" ht="16.5" hidden="1">
      <c r="C1224" s="38">
        <v>46097</v>
      </c>
      <c r="D1224" s="130">
        <v>411800</v>
      </c>
      <c r="E1224" s="130"/>
      <c r="F1224" s="4" t="s">
        <v>199</v>
      </c>
      <c r="G1224" s="39" t="s">
        <v>97</v>
      </c>
      <c r="H1224" s="39" t="s">
        <v>69</v>
      </c>
      <c r="I1224" s="39"/>
      <c r="J1224" s="39"/>
      <c r="K1224" s="39"/>
      <c r="L1224" s="39"/>
      <c r="M1224" s="39"/>
      <c r="N1224" s="128">
        <f t="shared" si="21"/>
        <v>2722087</v>
      </c>
      <c r="O1224" s="4"/>
    </row>
    <row r="1225" spans="3:15" ht="16.5" hidden="1">
      <c r="C1225" s="38">
        <v>46097</v>
      </c>
      <c r="D1225" s="130">
        <v>32000</v>
      </c>
      <c r="E1225" s="130"/>
      <c r="F1225" s="4" t="s">
        <v>106</v>
      </c>
      <c r="G1225" s="39" t="s">
        <v>102</v>
      </c>
      <c r="H1225" s="39"/>
      <c r="I1225" s="39"/>
      <c r="J1225" s="39"/>
      <c r="K1225" s="39"/>
      <c r="L1225" s="39"/>
      <c r="M1225" s="39"/>
      <c r="N1225" s="128">
        <f t="shared" si="21"/>
        <v>2690087</v>
      </c>
      <c r="O1225" s="4"/>
    </row>
    <row r="1226" spans="3:15" ht="16.5" hidden="1">
      <c r="C1226" s="38">
        <v>46098</v>
      </c>
      <c r="D1226" s="130"/>
      <c r="E1226" s="130">
        <v>42059</v>
      </c>
      <c r="F1226" s="4" t="s">
        <v>91</v>
      </c>
      <c r="G1226" s="39" t="s">
        <v>90</v>
      </c>
      <c r="H1226" s="39" t="s">
        <v>89</v>
      </c>
      <c r="I1226" s="39"/>
      <c r="J1226" s="39"/>
      <c r="K1226" s="39"/>
      <c r="L1226" s="39"/>
      <c r="M1226" s="39"/>
      <c r="N1226" s="128">
        <f t="shared" si="21"/>
        <v>2732146</v>
      </c>
      <c r="O1226" s="4"/>
    </row>
    <row r="1227" spans="3:15" ht="16.5" hidden="1">
      <c r="C1227" s="38">
        <v>46099</v>
      </c>
      <c r="D1227" s="130"/>
      <c r="E1227" s="130">
        <v>174456</v>
      </c>
      <c r="F1227" s="4" t="s">
        <v>91</v>
      </c>
      <c r="G1227" s="39" t="s">
        <v>90</v>
      </c>
      <c r="H1227" s="39" t="s">
        <v>89</v>
      </c>
      <c r="I1227" s="39"/>
      <c r="J1227" s="39"/>
      <c r="K1227" s="39"/>
      <c r="L1227" s="39"/>
      <c r="M1227" s="39"/>
      <c r="N1227" s="128">
        <f t="shared" si="21"/>
        <v>2906602</v>
      </c>
      <c r="O1227" s="4"/>
    </row>
    <row r="1228" spans="3:15" ht="16.5" hidden="1">
      <c r="C1228" s="38">
        <v>46099</v>
      </c>
      <c r="D1228" s="130"/>
      <c r="E1228" s="130">
        <v>503002</v>
      </c>
      <c r="F1228" s="4" t="s">
        <v>91</v>
      </c>
      <c r="G1228" s="39" t="s">
        <v>90</v>
      </c>
      <c r="H1228" s="39" t="s">
        <v>89</v>
      </c>
      <c r="I1228" s="39"/>
      <c r="J1228" s="39"/>
      <c r="K1228" s="39"/>
      <c r="L1228" s="39"/>
      <c r="M1228" s="39"/>
      <c r="N1228" s="128">
        <f t="shared" si="21"/>
        <v>3409604</v>
      </c>
      <c r="O1228" s="4"/>
    </row>
    <row r="1229" spans="3:15" ht="16.5" hidden="1">
      <c r="C1229" s="38">
        <v>46100</v>
      </c>
      <c r="D1229" s="130"/>
      <c r="E1229" s="130">
        <v>531909</v>
      </c>
      <c r="F1229" s="4" t="s">
        <v>91</v>
      </c>
      <c r="G1229" s="39" t="s">
        <v>90</v>
      </c>
      <c r="H1229" s="39" t="s">
        <v>89</v>
      </c>
      <c r="I1229" s="39"/>
      <c r="J1229" s="39"/>
      <c r="K1229" s="39"/>
      <c r="L1229" s="39"/>
      <c r="M1229" s="39"/>
      <c r="N1229" s="128">
        <f t="shared" si="21"/>
        <v>3941513</v>
      </c>
      <c r="O1229" s="4"/>
    </row>
    <row r="1230" spans="3:15" ht="16.5" hidden="1">
      <c r="C1230" s="38">
        <v>46101</v>
      </c>
      <c r="D1230" s="130"/>
      <c r="E1230" s="130">
        <v>321714</v>
      </c>
      <c r="F1230" s="4" t="s">
        <v>91</v>
      </c>
      <c r="G1230" s="39" t="s">
        <v>90</v>
      </c>
      <c r="H1230" s="39" t="s">
        <v>89</v>
      </c>
      <c r="I1230" s="39"/>
      <c r="J1230" s="39"/>
      <c r="K1230" s="39"/>
      <c r="L1230" s="39"/>
      <c r="M1230" s="39"/>
      <c r="N1230" s="128">
        <f t="shared" si="21"/>
        <v>4263227</v>
      </c>
      <c r="O1230" s="4"/>
    </row>
    <row r="1231" spans="3:15" ht="16.5" hidden="1">
      <c r="C1231" s="38">
        <v>46101</v>
      </c>
      <c r="D1231" s="130">
        <v>90000</v>
      </c>
      <c r="E1231" s="130"/>
      <c r="F1231" s="4" t="s">
        <v>198</v>
      </c>
      <c r="G1231" s="39" t="s">
        <v>97</v>
      </c>
      <c r="H1231" s="39" t="s">
        <v>68</v>
      </c>
      <c r="I1231" s="39"/>
      <c r="J1231" s="39"/>
      <c r="K1231" s="39"/>
      <c r="L1231" s="39"/>
      <c r="M1231" s="39"/>
      <c r="N1231" s="128">
        <f t="shared" si="21"/>
        <v>4173227</v>
      </c>
      <c r="O1231" s="4"/>
    </row>
    <row r="1232" spans="3:15" ht="16.5" hidden="1">
      <c r="C1232" s="38">
        <v>46101</v>
      </c>
      <c r="D1232" s="130">
        <v>170000</v>
      </c>
      <c r="E1232" s="130"/>
      <c r="F1232" s="4" t="s">
        <v>197</v>
      </c>
      <c r="G1232" s="39" t="s">
        <v>97</v>
      </c>
      <c r="H1232" s="39" t="s">
        <v>186</v>
      </c>
      <c r="I1232" s="39"/>
      <c r="J1232" s="39"/>
      <c r="K1232" s="39"/>
      <c r="L1232" s="39"/>
      <c r="M1232" s="39"/>
      <c r="N1232" s="128">
        <f t="shared" si="21"/>
        <v>4003227</v>
      </c>
      <c r="O1232" s="4"/>
    </row>
    <row r="1233" spans="3:15" ht="16.5" hidden="1">
      <c r="C1233" s="38">
        <v>46101</v>
      </c>
      <c r="D1233" s="130">
        <v>159850</v>
      </c>
      <c r="E1233" s="130"/>
      <c r="F1233" s="4" t="s">
        <v>196</v>
      </c>
      <c r="G1233" s="39" t="s">
        <v>97</v>
      </c>
      <c r="H1233" s="39" t="s">
        <v>69</v>
      </c>
      <c r="I1233" s="39"/>
      <c r="J1233" s="39"/>
      <c r="K1233" s="39"/>
      <c r="L1233" s="39"/>
      <c r="M1233" s="39"/>
      <c r="N1233" s="128">
        <f t="shared" si="21"/>
        <v>3843377</v>
      </c>
      <c r="O1233" s="4"/>
    </row>
    <row r="1234" spans="3:15" ht="16.5" hidden="1">
      <c r="C1234" s="38">
        <v>46102</v>
      </c>
      <c r="D1234" s="130"/>
      <c r="E1234" s="130">
        <v>1005</v>
      </c>
      <c r="F1234" s="4" t="s">
        <v>195</v>
      </c>
      <c r="G1234" s="39" t="s">
        <v>90</v>
      </c>
      <c r="H1234" s="39" t="s">
        <v>161</v>
      </c>
      <c r="I1234" s="39"/>
      <c r="J1234" s="39"/>
      <c r="K1234" s="39"/>
      <c r="L1234" s="39"/>
      <c r="M1234" s="39"/>
      <c r="N1234" s="128">
        <f t="shared" si="21"/>
        <v>3844382</v>
      </c>
      <c r="O1234" s="4"/>
    </row>
    <row r="1235" spans="3:15" ht="16.5" hidden="1">
      <c r="C1235" s="38">
        <v>46102</v>
      </c>
      <c r="D1235" s="130"/>
      <c r="E1235" s="130">
        <v>361280</v>
      </c>
      <c r="F1235" s="4" t="s">
        <v>91</v>
      </c>
      <c r="G1235" s="39" t="s">
        <v>90</v>
      </c>
      <c r="H1235" s="39" t="s">
        <v>89</v>
      </c>
      <c r="I1235" s="39"/>
      <c r="J1235" s="39"/>
      <c r="K1235" s="39"/>
      <c r="L1235" s="39"/>
      <c r="M1235" s="39"/>
      <c r="N1235" s="128">
        <f t="shared" si="21"/>
        <v>4205662</v>
      </c>
      <c r="O1235" s="4"/>
    </row>
    <row r="1236" spans="3:15" ht="16.5" hidden="1">
      <c r="C1236" s="38">
        <v>46103</v>
      </c>
      <c r="D1236" s="130"/>
      <c r="E1236" s="130">
        <v>369605</v>
      </c>
      <c r="F1236" s="4" t="s">
        <v>91</v>
      </c>
      <c r="G1236" s="39" t="s">
        <v>90</v>
      </c>
      <c r="H1236" s="39" t="s">
        <v>89</v>
      </c>
      <c r="I1236" s="39"/>
      <c r="J1236" s="39"/>
      <c r="K1236" s="39"/>
      <c r="L1236" s="39"/>
      <c r="M1236" s="39"/>
      <c r="N1236" s="128">
        <f t="shared" si="21"/>
        <v>4575267</v>
      </c>
      <c r="O1236" s="4"/>
    </row>
    <row r="1237" spans="3:15" ht="16.5" hidden="1">
      <c r="C1237" s="38">
        <v>46103</v>
      </c>
      <c r="D1237" s="130">
        <v>60000</v>
      </c>
      <c r="E1237" s="130"/>
      <c r="F1237" s="4" t="s">
        <v>103</v>
      </c>
      <c r="G1237" s="39" t="s">
        <v>102</v>
      </c>
      <c r="H1237" s="39"/>
      <c r="I1237" s="39"/>
      <c r="J1237" s="39"/>
      <c r="K1237" s="39"/>
      <c r="L1237" s="39"/>
      <c r="M1237" s="39"/>
      <c r="N1237" s="128">
        <f t="shared" si="21"/>
        <v>4515267</v>
      </c>
      <c r="O1237" s="4"/>
    </row>
    <row r="1238" spans="3:15" ht="16.5" hidden="1">
      <c r="C1238" s="38">
        <v>46103</v>
      </c>
      <c r="D1238" s="130">
        <v>2335300</v>
      </c>
      <c r="E1238" s="130"/>
      <c r="F1238" s="4" t="s">
        <v>194</v>
      </c>
      <c r="G1238" s="39" t="s">
        <v>97</v>
      </c>
      <c r="H1238" s="39" t="s">
        <v>39</v>
      </c>
      <c r="I1238" s="39" t="s">
        <v>96</v>
      </c>
      <c r="J1238" s="39">
        <v>1520000</v>
      </c>
      <c r="K1238" s="39"/>
      <c r="L1238" s="39"/>
      <c r="M1238" s="39"/>
      <c r="N1238" s="128">
        <f t="shared" si="21"/>
        <v>2179967</v>
      </c>
      <c r="O1238" s="4"/>
    </row>
    <row r="1239" spans="3:15" ht="16.5" hidden="1">
      <c r="C1239" s="38">
        <v>46103</v>
      </c>
      <c r="D1239" s="130">
        <v>33000</v>
      </c>
      <c r="E1239" s="130"/>
      <c r="F1239" s="4" t="s">
        <v>193</v>
      </c>
      <c r="G1239" s="39" t="s">
        <v>97</v>
      </c>
      <c r="H1239" s="39" t="s">
        <v>39</v>
      </c>
      <c r="I1239" s="39" t="s">
        <v>838</v>
      </c>
      <c r="J1239" s="39"/>
      <c r="K1239" s="39"/>
      <c r="L1239" s="39"/>
      <c r="M1239" s="39"/>
      <c r="N1239" s="128">
        <f t="shared" si="21"/>
        <v>2146967</v>
      </c>
      <c r="O1239" s="4"/>
    </row>
    <row r="1240" spans="3:15" ht="16.5" hidden="1">
      <c r="C1240" s="38">
        <v>46104</v>
      </c>
      <c r="D1240" s="130">
        <v>22000</v>
      </c>
      <c r="E1240" s="130"/>
      <c r="F1240" s="4" t="s">
        <v>192</v>
      </c>
      <c r="G1240" s="39" t="s">
        <v>113</v>
      </c>
      <c r="H1240" s="39"/>
      <c r="I1240" s="39"/>
      <c r="J1240" s="39"/>
      <c r="K1240" s="39"/>
      <c r="L1240" s="39"/>
      <c r="M1240" s="39"/>
      <c r="N1240" s="128">
        <f t="shared" si="21"/>
        <v>2124967</v>
      </c>
      <c r="O1240" s="4"/>
    </row>
    <row r="1241" spans="3:15" ht="16.5" hidden="1">
      <c r="C1241" s="38">
        <v>46104</v>
      </c>
      <c r="D1241" s="130">
        <v>3300</v>
      </c>
      <c r="E1241" s="130"/>
      <c r="F1241" s="4" t="s">
        <v>140</v>
      </c>
      <c r="G1241" s="39" t="s">
        <v>113</v>
      </c>
      <c r="H1241" s="39"/>
      <c r="I1241" s="39"/>
      <c r="J1241" s="39"/>
      <c r="K1241" s="39"/>
      <c r="L1241" s="39"/>
      <c r="M1241" s="39"/>
      <c r="N1241" s="128">
        <f t="shared" si="21"/>
        <v>2121667</v>
      </c>
      <c r="O1241" s="4"/>
    </row>
    <row r="1242" spans="3:15" ht="16.5" hidden="1">
      <c r="C1242" s="38">
        <v>46104</v>
      </c>
      <c r="D1242" s="130">
        <v>53000</v>
      </c>
      <c r="E1242" s="130"/>
      <c r="F1242" s="4" t="s">
        <v>191</v>
      </c>
      <c r="G1242" s="39" t="s">
        <v>97</v>
      </c>
      <c r="H1242" s="39" t="s">
        <v>64</v>
      </c>
      <c r="I1242" s="39" t="s">
        <v>96</v>
      </c>
      <c r="J1242" s="39">
        <v>53000</v>
      </c>
      <c r="K1242" s="39"/>
      <c r="L1242" s="39"/>
      <c r="M1242" s="39"/>
      <c r="N1242" s="128">
        <f t="shared" si="21"/>
        <v>2068667</v>
      </c>
      <c r="O1242" s="4"/>
    </row>
    <row r="1243" spans="3:15" ht="16.5" hidden="1">
      <c r="C1243" s="38">
        <v>46104</v>
      </c>
      <c r="D1243" s="130">
        <v>19000</v>
      </c>
      <c r="E1243" s="130"/>
      <c r="F1243" s="4" t="s">
        <v>190</v>
      </c>
      <c r="G1243" s="39" t="s">
        <v>97</v>
      </c>
      <c r="H1243" s="39" t="s">
        <v>39</v>
      </c>
      <c r="I1243" s="39" t="s">
        <v>96</v>
      </c>
      <c r="J1243" s="39">
        <v>19000</v>
      </c>
      <c r="K1243" s="39"/>
      <c r="L1243" s="39"/>
      <c r="M1243" s="39"/>
      <c r="N1243" s="128">
        <f t="shared" si="21"/>
        <v>2049667</v>
      </c>
      <c r="O1243" s="4"/>
    </row>
    <row r="1244" spans="3:15" ht="16.5" hidden="1">
      <c r="C1244" s="38">
        <v>46104</v>
      </c>
      <c r="D1244" s="130">
        <v>20720</v>
      </c>
      <c r="E1244" s="130"/>
      <c r="F1244" s="4" t="s">
        <v>189</v>
      </c>
      <c r="G1244" s="39" t="s">
        <v>97</v>
      </c>
      <c r="H1244" s="39" t="s">
        <v>44</v>
      </c>
      <c r="I1244" s="39" t="s">
        <v>96</v>
      </c>
      <c r="J1244" s="39">
        <v>20720</v>
      </c>
      <c r="K1244" s="39"/>
      <c r="L1244" s="39"/>
      <c r="M1244" s="39"/>
      <c r="N1244" s="128">
        <f t="shared" si="21"/>
        <v>2028947</v>
      </c>
      <c r="O1244" s="4"/>
    </row>
    <row r="1245" spans="3:15" ht="16.5" hidden="1">
      <c r="C1245" s="38">
        <v>46104</v>
      </c>
      <c r="D1245" s="130">
        <v>11780</v>
      </c>
      <c r="E1245" s="130"/>
      <c r="F1245" s="4" t="s">
        <v>177</v>
      </c>
      <c r="G1245" s="39" t="s">
        <v>97</v>
      </c>
      <c r="H1245" s="39" t="s">
        <v>76</v>
      </c>
      <c r="I1245" s="39"/>
      <c r="J1245" s="39"/>
      <c r="K1245" s="39"/>
      <c r="L1245" s="39"/>
      <c r="M1245" s="39"/>
      <c r="N1245" s="128">
        <f t="shared" si="21"/>
        <v>2017167</v>
      </c>
      <c r="O1245" s="4"/>
    </row>
    <row r="1246" spans="3:15" ht="16.5" hidden="1">
      <c r="C1246" s="38">
        <v>46104</v>
      </c>
      <c r="D1246" s="130"/>
      <c r="E1246" s="130">
        <v>141313</v>
      </c>
      <c r="F1246" s="4" t="s">
        <v>91</v>
      </c>
      <c r="G1246" s="39" t="s">
        <v>90</v>
      </c>
      <c r="H1246" s="39" t="s">
        <v>89</v>
      </c>
      <c r="I1246" s="39"/>
      <c r="J1246" s="39"/>
      <c r="K1246" s="39"/>
      <c r="L1246" s="39"/>
      <c r="M1246" s="39"/>
      <c r="N1246" s="128">
        <f t="shared" si="21"/>
        <v>2158480</v>
      </c>
      <c r="O1246" s="4"/>
    </row>
    <row r="1247" spans="3:15" ht="16.5" hidden="1">
      <c r="C1247" s="38">
        <v>46104</v>
      </c>
      <c r="D1247" s="130">
        <v>20000</v>
      </c>
      <c r="E1247" s="130"/>
      <c r="F1247" s="4" t="s">
        <v>188</v>
      </c>
      <c r="G1247" s="39" t="s">
        <v>102</v>
      </c>
      <c r="H1247" s="39"/>
      <c r="I1247" s="39"/>
      <c r="J1247" s="39"/>
      <c r="K1247" s="39"/>
      <c r="L1247" s="39"/>
      <c r="M1247" s="39"/>
      <c r="N1247" s="128">
        <f t="shared" si="21"/>
        <v>2138480</v>
      </c>
      <c r="O1247" s="4"/>
    </row>
    <row r="1248" spans="3:15" ht="16.5" hidden="1">
      <c r="C1248" s="38">
        <v>46104</v>
      </c>
      <c r="D1248" s="130">
        <v>4000</v>
      </c>
      <c r="E1248" s="130"/>
      <c r="F1248" s="4" t="s">
        <v>187</v>
      </c>
      <c r="G1248" s="39" t="s">
        <v>97</v>
      </c>
      <c r="H1248" s="39" t="s">
        <v>186</v>
      </c>
      <c r="I1248" s="39"/>
      <c r="J1248" s="39"/>
      <c r="K1248" s="39"/>
      <c r="L1248" s="39"/>
      <c r="M1248" s="39"/>
      <c r="N1248" s="128">
        <f t="shared" si="21"/>
        <v>2134480</v>
      </c>
      <c r="O1248" s="4"/>
    </row>
    <row r="1249" spans="3:15" ht="16.5" hidden="1">
      <c r="C1249" s="38">
        <v>46104</v>
      </c>
      <c r="D1249" s="130">
        <v>3700</v>
      </c>
      <c r="E1249" s="130"/>
      <c r="F1249" s="4" t="s">
        <v>185</v>
      </c>
      <c r="G1249" s="39" t="s">
        <v>97</v>
      </c>
      <c r="H1249" s="39" t="s">
        <v>69</v>
      </c>
      <c r="I1249" s="39"/>
      <c r="J1249" s="39"/>
      <c r="K1249" s="39"/>
      <c r="L1249" s="39"/>
      <c r="M1249" s="39"/>
      <c r="N1249" s="128">
        <f t="shared" si="21"/>
        <v>2130780</v>
      </c>
      <c r="O1249" s="4"/>
    </row>
    <row r="1250" spans="3:15" ht="16.5" hidden="1">
      <c r="C1250" s="38">
        <v>46104</v>
      </c>
      <c r="D1250" s="130">
        <v>11780</v>
      </c>
      <c r="E1250" s="130"/>
      <c r="F1250" s="4" t="s">
        <v>177</v>
      </c>
      <c r="G1250" s="39" t="s">
        <v>97</v>
      </c>
      <c r="H1250" s="39" t="s">
        <v>76</v>
      </c>
      <c r="I1250" s="39"/>
      <c r="J1250" s="39"/>
      <c r="K1250" s="39"/>
      <c r="L1250" s="39"/>
      <c r="M1250" s="39"/>
      <c r="N1250" s="128">
        <f t="shared" si="21"/>
        <v>2119000</v>
      </c>
      <c r="O1250" s="4"/>
    </row>
    <row r="1251" spans="3:15" ht="16.5" hidden="1">
      <c r="C1251" s="38">
        <v>46104</v>
      </c>
      <c r="D1251" s="130">
        <v>11780</v>
      </c>
      <c r="E1251" s="130"/>
      <c r="F1251" s="4" t="s">
        <v>177</v>
      </c>
      <c r="G1251" s="39" t="s">
        <v>97</v>
      </c>
      <c r="H1251" s="39" t="s">
        <v>76</v>
      </c>
      <c r="I1251" s="39"/>
      <c r="J1251" s="39"/>
      <c r="K1251" s="39"/>
      <c r="L1251" s="39"/>
      <c r="M1251" s="39"/>
      <c r="N1251" s="128">
        <f t="shared" si="21"/>
        <v>2107220</v>
      </c>
      <c r="O1251" s="4"/>
    </row>
    <row r="1252" spans="3:15" ht="16.5" hidden="1">
      <c r="C1252" s="38">
        <v>46105</v>
      </c>
      <c r="D1252" s="130">
        <v>19423</v>
      </c>
      <c r="E1252" s="130"/>
      <c r="F1252" s="4" t="s">
        <v>116</v>
      </c>
      <c r="G1252" s="39" t="s">
        <v>102</v>
      </c>
      <c r="H1252" s="39" t="s">
        <v>116</v>
      </c>
      <c r="I1252" s="39"/>
      <c r="J1252" s="39"/>
      <c r="K1252" s="39"/>
      <c r="L1252" s="39"/>
      <c r="M1252" s="39"/>
      <c r="N1252" s="128">
        <f t="shared" si="21"/>
        <v>2087797</v>
      </c>
      <c r="O1252" s="4"/>
    </row>
    <row r="1253" spans="3:15" ht="16.5" hidden="1">
      <c r="C1253" s="38">
        <v>46105</v>
      </c>
      <c r="D1253" s="130"/>
      <c r="E1253" s="130">
        <v>232813</v>
      </c>
      <c r="F1253" s="4" t="s">
        <v>91</v>
      </c>
      <c r="G1253" s="39" t="s">
        <v>90</v>
      </c>
      <c r="H1253" s="39" t="s">
        <v>89</v>
      </c>
      <c r="I1253" s="39"/>
      <c r="J1253" s="39"/>
      <c r="K1253" s="39"/>
      <c r="L1253" s="39"/>
      <c r="M1253" s="39"/>
      <c r="N1253" s="128">
        <f t="shared" si="21"/>
        <v>2320610</v>
      </c>
      <c r="O1253" s="4"/>
    </row>
    <row r="1254" spans="3:15" ht="16.5" hidden="1">
      <c r="C1254" s="38">
        <v>46105</v>
      </c>
      <c r="D1254" s="130">
        <v>159000</v>
      </c>
      <c r="E1254" s="130"/>
      <c r="F1254" s="4" t="s">
        <v>184</v>
      </c>
      <c r="G1254" s="39" t="s">
        <v>97</v>
      </c>
      <c r="H1254" s="39" t="s">
        <v>64</v>
      </c>
      <c r="I1254" s="39" t="s">
        <v>96</v>
      </c>
      <c r="J1254" s="39">
        <v>159000</v>
      </c>
      <c r="K1254" s="39"/>
      <c r="L1254" s="39"/>
      <c r="M1254" s="39"/>
      <c r="N1254" s="128">
        <f t="shared" si="21"/>
        <v>2161610</v>
      </c>
      <c r="O1254" s="4"/>
    </row>
    <row r="1255" spans="3:15" ht="16.5" hidden="1">
      <c r="C1255" s="38">
        <v>46105</v>
      </c>
      <c r="D1255" s="130"/>
      <c r="E1255" s="130">
        <v>4500000</v>
      </c>
      <c r="F1255" s="44" t="s">
        <v>183</v>
      </c>
      <c r="G1255" s="39" t="s">
        <v>828</v>
      </c>
      <c r="H1255" s="39" t="s">
        <v>182</v>
      </c>
      <c r="I1255" s="39" t="s">
        <v>179</v>
      </c>
      <c r="J1255" s="39"/>
      <c r="K1255" s="39"/>
      <c r="L1255" s="39"/>
      <c r="M1255" s="39"/>
      <c r="N1255" s="128">
        <f t="shared" ref="N1255:N1318" si="22">SUM(N1254,-D1255,E1255)</f>
        <v>6661610</v>
      </c>
      <c r="O1255" s="4"/>
    </row>
    <row r="1256" spans="3:15" ht="16.5" hidden="1">
      <c r="C1256" s="38">
        <v>46105</v>
      </c>
      <c r="D1256" s="130"/>
      <c r="E1256" s="130">
        <v>4500000</v>
      </c>
      <c r="F1256" s="44" t="s">
        <v>181</v>
      </c>
      <c r="G1256" s="39" t="s">
        <v>828</v>
      </c>
      <c r="H1256" s="39" t="s">
        <v>180</v>
      </c>
      <c r="I1256" s="39" t="s">
        <v>179</v>
      </c>
      <c r="J1256" s="39"/>
      <c r="K1256" s="39"/>
      <c r="L1256" s="39"/>
      <c r="M1256" s="39"/>
      <c r="N1256" s="128">
        <f t="shared" si="22"/>
        <v>11161610</v>
      </c>
      <c r="O1256" s="4"/>
    </row>
    <row r="1257" spans="3:15" ht="16.5" hidden="1">
      <c r="C1257" s="38">
        <v>46106</v>
      </c>
      <c r="D1257" s="130"/>
      <c r="E1257" s="130">
        <v>4600000</v>
      </c>
      <c r="F1257" s="44" t="s">
        <v>183</v>
      </c>
      <c r="G1257" s="39" t="s">
        <v>828</v>
      </c>
      <c r="H1257" s="39" t="s">
        <v>182</v>
      </c>
      <c r="I1257" s="39" t="s">
        <v>179</v>
      </c>
      <c r="J1257" s="39"/>
      <c r="K1257" s="39"/>
      <c r="L1257" s="39"/>
      <c r="M1257" s="39"/>
      <c r="N1257" s="128">
        <f t="shared" si="22"/>
        <v>15761610</v>
      </c>
      <c r="O1257" s="4"/>
    </row>
    <row r="1258" spans="3:15" ht="16.5" hidden="1">
      <c r="C1258" s="38">
        <v>46106</v>
      </c>
      <c r="D1258" s="130"/>
      <c r="E1258" s="130">
        <v>4600000</v>
      </c>
      <c r="F1258" s="44" t="s">
        <v>181</v>
      </c>
      <c r="G1258" s="39" t="s">
        <v>828</v>
      </c>
      <c r="H1258" s="39" t="s">
        <v>180</v>
      </c>
      <c r="I1258" s="39" t="s">
        <v>179</v>
      </c>
      <c r="J1258" s="39"/>
      <c r="K1258" s="39"/>
      <c r="L1258" s="39"/>
      <c r="M1258" s="39"/>
      <c r="N1258" s="128">
        <f t="shared" si="22"/>
        <v>20361610</v>
      </c>
      <c r="O1258" s="4"/>
    </row>
    <row r="1259" spans="3:15" ht="16.5" hidden="1">
      <c r="C1259" s="38">
        <v>46106</v>
      </c>
      <c r="D1259" s="130"/>
      <c r="E1259" s="130">
        <v>35000</v>
      </c>
      <c r="F1259" s="4" t="s">
        <v>136</v>
      </c>
      <c r="G1259" s="39" t="s">
        <v>90</v>
      </c>
      <c r="H1259" s="39" t="s">
        <v>111</v>
      </c>
      <c r="I1259" s="39" t="s">
        <v>135</v>
      </c>
      <c r="J1259" s="39"/>
      <c r="K1259" s="39"/>
      <c r="L1259" s="39"/>
      <c r="M1259" s="39"/>
      <c r="N1259" s="128">
        <f t="shared" si="22"/>
        <v>20396610</v>
      </c>
      <c r="O1259" s="4"/>
    </row>
    <row r="1260" spans="3:15" ht="16.5" hidden="1">
      <c r="C1260" s="38">
        <v>46106</v>
      </c>
      <c r="D1260" s="130">
        <v>11780</v>
      </c>
      <c r="E1260" s="130"/>
      <c r="F1260" s="4" t="s">
        <v>177</v>
      </c>
      <c r="G1260" s="39" t="s">
        <v>97</v>
      </c>
      <c r="H1260" s="39" t="s">
        <v>76</v>
      </c>
      <c r="I1260" s="39"/>
      <c r="J1260" s="39"/>
      <c r="K1260" s="39"/>
      <c r="L1260" s="39"/>
      <c r="M1260" s="39"/>
      <c r="N1260" s="128">
        <f t="shared" si="22"/>
        <v>20384830</v>
      </c>
      <c r="O1260" s="4"/>
    </row>
    <row r="1261" spans="3:15" ht="16.5" hidden="1">
      <c r="C1261" s="38">
        <v>46106</v>
      </c>
      <c r="D1261" s="130"/>
      <c r="E1261" s="130">
        <v>394767</v>
      </c>
      <c r="F1261" s="4" t="s">
        <v>91</v>
      </c>
      <c r="G1261" s="39" t="s">
        <v>90</v>
      </c>
      <c r="H1261" s="39" t="s">
        <v>89</v>
      </c>
      <c r="I1261" s="39"/>
      <c r="J1261" s="39"/>
      <c r="K1261" s="39"/>
      <c r="L1261" s="39"/>
      <c r="M1261" s="39"/>
      <c r="N1261" s="128">
        <f t="shared" si="22"/>
        <v>20779597</v>
      </c>
      <c r="O1261" s="4"/>
    </row>
    <row r="1262" spans="3:15" ht="16.5" hidden="1">
      <c r="C1262" s="38">
        <v>46106</v>
      </c>
      <c r="D1262" s="130">
        <v>74800</v>
      </c>
      <c r="E1262" s="130"/>
      <c r="F1262" s="4" t="s">
        <v>178</v>
      </c>
      <c r="G1262" s="39" t="s">
        <v>97</v>
      </c>
      <c r="H1262" s="39" t="s">
        <v>68</v>
      </c>
      <c r="I1262" s="39"/>
      <c r="J1262" s="39"/>
      <c r="K1262" s="39"/>
      <c r="L1262" s="39"/>
      <c r="M1262" s="39"/>
      <c r="N1262" s="128">
        <f t="shared" si="22"/>
        <v>20704797</v>
      </c>
      <c r="O1262" s="4"/>
    </row>
    <row r="1263" spans="3:15" ht="16.5" hidden="1">
      <c r="C1263" s="38">
        <v>46107</v>
      </c>
      <c r="D1263" s="130"/>
      <c r="E1263" s="130">
        <v>165126</v>
      </c>
      <c r="F1263" s="4" t="s">
        <v>91</v>
      </c>
      <c r="G1263" s="39" t="s">
        <v>90</v>
      </c>
      <c r="H1263" s="39" t="s">
        <v>89</v>
      </c>
      <c r="I1263" s="39"/>
      <c r="J1263" s="39"/>
      <c r="K1263" s="39"/>
      <c r="L1263" s="39"/>
      <c r="M1263" s="39"/>
      <c r="N1263" s="128">
        <f t="shared" si="22"/>
        <v>20869923</v>
      </c>
      <c r="O1263" s="4"/>
    </row>
    <row r="1264" spans="3:15" ht="16.5" hidden="1">
      <c r="C1264" s="38">
        <v>46107</v>
      </c>
      <c r="D1264" s="130">
        <v>124000</v>
      </c>
      <c r="E1264" s="130"/>
      <c r="F1264" s="4" t="s">
        <v>103</v>
      </c>
      <c r="G1264" s="39" t="s">
        <v>102</v>
      </c>
      <c r="H1264" s="39"/>
      <c r="I1264" s="39"/>
      <c r="J1264" s="39"/>
      <c r="K1264" s="39"/>
      <c r="L1264" s="39"/>
      <c r="M1264" s="39"/>
      <c r="N1264" s="128">
        <f t="shared" si="22"/>
        <v>20745923</v>
      </c>
      <c r="O1264" s="4"/>
    </row>
    <row r="1265" spans="3:15" ht="16.5" hidden="1">
      <c r="C1265" s="38">
        <v>46108</v>
      </c>
      <c r="D1265" s="130">
        <v>11780</v>
      </c>
      <c r="E1265" s="130"/>
      <c r="F1265" s="4" t="s">
        <v>177</v>
      </c>
      <c r="G1265" s="39" t="s">
        <v>97</v>
      </c>
      <c r="H1265" s="39" t="s">
        <v>76</v>
      </c>
      <c r="I1265" s="39"/>
      <c r="J1265" s="39"/>
      <c r="K1265" s="39"/>
      <c r="L1265" s="39"/>
      <c r="M1265" s="39"/>
      <c r="N1265" s="128">
        <f t="shared" si="22"/>
        <v>20734143</v>
      </c>
      <c r="O1265" s="4"/>
    </row>
    <row r="1266" spans="3:15" ht="16.5" hidden="1">
      <c r="C1266" s="38">
        <v>46108</v>
      </c>
      <c r="D1266" s="130">
        <v>11780</v>
      </c>
      <c r="E1266" s="130"/>
      <c r="F1266" s="4" t="s">
        <v>177</v>
      </c>
      <c r="G1266" s="39" t="s">
        <v>97</v>
      </c>
      <c r="H1266" s="39" t="s">
        <v>76</v>
      </c>
      <c r="I1266" s="39"/>
      <c r="J1266" s="39"/>
      <c r="K1266" s="39"/>
      <c r="L1266" s="39"/>
      <c r="M1266" s="39"/>
      <c r="N1266" s="128">
        <f t="shared" si="22"/>
        <v>20722363</v>
      </c>
      <c r="O1266" s="4"/>
    </row>
    <row r="1267" spans="3:15" ht="16.5" hidden="1">
      <c r="C1267" s="38">
        <v>46108</v>
      </c>
      <c r="D1267" s="130"/>
      <c r="E1267" s="130">
        <v>6676</v>
      </c>
      <c r="F1267" s="4" t="s">
        <v>91</v>
      </c>
      <c r="G1267" s="39" t="s">
        <v>90</v>
      </c>
      <c r="H1267" s="39" t="s">
        <v>89</v>
      </c>
      <c r="I1267" s="39"/>
      <c r="J1267" s="39"/>
      <c r="K1267" s="39"/>
      <c r="L1267" s="39"/>
      <c r="M1267" s="39"/>
      <c r="N1267" s="128">
        <f t="shared" si="22"/>
        <v>20729039</v>
      </c>
      <c r="O1267" s="4"/>
    </row>
    <row r="1268" spans="3:15" ht="16.5" hidden="1">
      <c r="C1268" s="38">
        <v>46108</v>
      </c>
      <c r="D1268" s="130"/>
      <c r="E1268" s="130">
        <v>565059</v>
      </c>
      <c r="F1268" s="4" t="s">
        <v>91</v>
      </c>
      <c r="G1268" s="39" t="s">
        <v>90</v>
      </c>
      <c r="H1268" s="39" t="s">
        <v>89</v>
      </c>
      <c r="I1268" s="39"/>
      <c r="J1268" s="39"/>
      <c r="K1268" s="39"/>
      <c r="L1268" s="39"/>
      <c r="M1268" s="39"/>
      <c r="N1268" s="128">
        <f t="shared" si="22"/>
        <v>21294098</v>
      </c>
      <c r="O1268" s="4"/>
    </row>
    <row r="1269" spans="3:15" ht="16.5" hidden="1">
      <c r="C1269" s="38">
        <v>46108</v>
      </c>
      <c r="D1269" s="130">
        <v>14900</v>
      </c>
      <c r="E1269" s="130"/>
      <c r="F1269" s="4" t="s">
        <v>176</v>
      </c>
      <c r="G1269" s="39" t="s">
        <v>102</v>
      </c>
      <c r="H1269" s="39"/>
      <c r="I1269" s="39"/>
      <c r="J1269" s="39"/>
      <c r="K1269" s="39"/>
      <c r="L1269" s="39"/>
      <c r="M1269" s="39"/>
      <c r="N1269" s="128">
        <f t="shared" si="22"/>
        <v>21279198</v>
      </c>
      <c r="O1269" s="4"/>
    </row>
    <row r="1270" spans="3:15" ht="16.5" hidden="1">
      <c r="C1270" s="38">
        <v>46109</v>
      </c>
      <c r="D1270" s="130">
        <v>224120</v>
      </c>
      <c r="E1270" s="130"/>
      <c r="F1270" s="4" t="s">
        <v>175</v>
      </c>
      <c r="G1270" s="39" t="s">
        <v>102</v>
      </c>
      <c r="H1270" s="39"/>
      <c r="I1270" s="39"/>
      <c r="J1270" s="39"/>
      <c r="K1270" s="39"/>
      <c r="L1270" s="39"/>
      <c r="M1270" s="39"/>
      <c r="N1270" s="128">
        <f t="shared" si="22"/>
        <v>21055078</v>
      </c>
      <c r="O1270" s="4"/>
    </row>
    <row r="1271" spans="3:15" ht="16.5" hidden="1">
      <c r="C1271" s="38">
        <v>46109</v>
      </c>
      <c r="D1271" s="130"/>
      <c r="E1271" s="130">
        <v>810354</v>
      </c>
      <c r="F1271" s="4" t="s">
        <v>91</v>
      </c>
      <c r="G1271" s="39" t="s">
        <v>90</v>
      </c>
      <c r="H1271" s="39" t="s">
        <v>89</v>
      </c>
      <c r="I1271" s="39"/>
      <c r="J1271" s="39"/>
      <c r="K1271" s="39"/>
      <c r="L1271" s="39"/>
      <c r="M1271" s="39"/>
      <c r="N1271" s="128">
        <f t="shared" si="22"/>
        <v>21865432</v>
      </c>
      <c r="O1271" s="4"/>
    </row>
    <row r="1272" spans="3:15" ht="16.5" hidden="1">
      <c r="C1272" s="38">
        <v>46109</v>
      </c>
      <c r="D1272" s="130"/>
      <c r="E1272" s="130">
        <v>293404</v>
      </c>
      <c r="F1272" s="4" t="s">
        <v>91</v>
      </c>
      <c r="G1272" s="39" t="s">
        <v>90</v>
      </c>
      <c r="H1272" s="39" t="s">
        <v>89</v>
      </c>
      <c r="I1272" s="39"/>
      <c r="J1272" s="39"/>
      <c r="K1272" s="39"/>
      <c r="L1272" s="39"/>
      <c r="M1272" s="39"/>
      <c r="N1272" s="128">
        <f t="shared" si="22"/>
        <v>22158836</v>
      </c>
      <c r="O1272" s="4"/>
    </row>
    <row r="1273" spans="3:15" ht="16.5" hidden="1">
      <c r="C1273" s="38">
        <v>46109</v>
      </c>
      <c r="D1273" s="130">
        <v>18000</v>
      </c>
      <c r="E1273" s="130"/>
      <c r="F1273" s="4" t="s">
        <v>103</v>
      </c>
      <c r="G1273" s="39" t="s">
        <v>102</v>
      </c>
      <c r="H1273" s="39"/>
      <c r="I1273" s="39"/>
      <c r="J1273" s="39"/>
      <c r="K1273" s="39"/>
      <c r="L1273" s="39"/>
      <c r="M1273" s="39"/>
      <c r="N1273" s="128">
        <f t="shared" si="22"/>
        <v>22140836</v>
      </c>
      <c r="O1273" s="4"/>
    </row>
    <row r="1274" spans="3:15" ht="16.5" hidden="1">
      <c r="C1274" s="38">
        <v>46109</v>
      </c>
      <c r="D1274" s="130">
        <v>180000</v>
      </c>
      <c r="E1274" s="130"/>
      <c r="F1274" s="4" t="s">
        <v>174</v>
      </c>
      <c r="G1274" s="39" t="s">
        <v>97</v>
      </c>
      <c r="H1274" s="39" t="s">
        <v>63</v>
      </c>
      <c r="I1274" s="39"/>
      <c r="J1274" s="39"/>
      <c r="K1274" s="39"/>
      <c r="L1274" s="39"/>
      <c r="M1274" s="39"/>
      <c r="N1274" s="128">
        <f t="shared" si="22"/>
        <v>21960836</v>
      </c>
      <c r="O1274" s="4"/>
    </row>
    <row r="1275" spans="3:15" ht="16.5" hidden="1">
      <c r="C1275" s="38">
        <v>46109</v>
      </c>
      <c r="D1275" s="130">
        <v>1372600</v>
      </c>
      <c r="E1275" s="130"/>
      <c r="F1275" s="4" t="s">
        <v>173</v>
      </c>
      <c r="G1275" s="39" t="s">
        <v>97</v>
      </c>
      <c r="H1275" s="39" t="s">
        <v>64</v>
      </c>
      <c r="I1275" s="39" t="s">
        <v>96</v>
      </c>
      <c r="J1275" s="39">
        <v>1060000</v>
      </c>
      <c r="K1275" s="39"/>
      <c r="L1275" s="39"/>
      <c r="M1275" s="39"/>
      <c r="N1275" s="128">
        <f t="shared" si="22"/>
        <v>20588236</v>
      </c>
      <c r="O1275" s="4"/>
    </row>
    <row r="1276" spans="3:15" ht="16.5" hidden="1">
      <c r="C1276" s="38">
        <v>46109</v>
      </c>
      <c r="D1276" s="130">
        <v>1039000</v>
      </c>
      <c r="E1276" s="130"/>
      <c r="F1276" s="4" t="s">
        <v>172</v>
      </c>
      <c r="G1276" s="39" t="s">
        <v>97</v>
      </c>
      <c r="H1276" s="39" t="s">
        <v>63</v>
      </c>
      <c r="I1276" s="39" t="s">
        <v>96</v>
      </c>
      <c r="J1276" s="39">
        <v>700000</v>
      </c>
      <c r="K1276" s="39"/>
      <c r="L1276" s="39"/>
      <c r="M1276" s="39"/>
      <c r="N1276" s="128">
        <f t="shared" si="22"/>
        <v>19549236</v>
      </c>
      <c r="O1276" s="4"/>
    </row>
    <row r="1277" spans="3:15" ht="16.5" hidden="1">
      <c r="C1277" s="38">
        <v>46109</v>
      </c>
      <c r="D1277" s="130">
        <v>22059</v>
      </c>
      <c r="E1277" s="130"/>
      <c r="F1277" s="4" t="s">
        <v>171</v>
      </c>
      <c r="G1277" s="39" t="s">
        <v>102</v>
      </c>
      <c r="H1277" s="39"/>
      <c r="I1277" s="39"/>
      <c r="J1277" s="39"/>
      <c r="K1277" s="39"/>
      <c r="L1277" s="39"/>
      <c r="M1277" s="39"/>
      <c r="N1277" s="128">
        <f t="shared" si="22"/>
        <v>19527177</v>
      </c>
      <c r="O1277" s="4"/>
    </row>
    <row r="1278" spans="3:15" ht="16.5" hidden="1">
      <c r="C1278" s="38">
        <v>46109</v>
      </c>
      <c r="D1278" s="130">
        <v>125660</v>
      </c>
      <c r="E1278" s="130"/>
      <c r="F1278" s="4" t="s">
        <v>170</v>
      </c>
      <c r="G1278" s="39" t="s">
        <v>113</v>
      </c>
      <c r="H1278" s="39"/>
      <c r="I1278" s="39"/>
      <c r="J1278" s="39"/>
      <c r="K1278" s="39"/>
      <c r="L1278" s="39"/>
      <c r="M1278" s="39"/>
      <c r="N1278" s="128">
        <f t="shared" si="22"/>
        <v>19401517</v>
      </c>
      <c r="O1278" s="4"/>
    </row>
    <row r="1279" spans="3:15" ht="16.5" hidden="1">
      <c r="C1279" s="38">
        <v>46109</v>
      </c>
      <c r="D1279" s="130"/>
      <c r="E1279" s="130">
        <v>295480</v>
      </c>
      <c r="F1279" s="4" t="s">
        <v>112</v>
      </c>
      <c r="G1279" s="39" t="s">
        <v>90</v>
      </c>
      <c r="H1279" s="39" t="s">
        <v>111</v>
      </c>
      <c r="I1279" s="39"/>
      <c r="J1279" s="39"/>
      <c r="K1279" s="39"/>
      <c r="L1279" s="39"/>
      <c r="M1279" s="39"/>
      <c r="N1279" s="128">
        <f t="shared" si="22"/>
        <v>19696997</v>
      </c>
      <c r="O1279" s="4"/>
    </row>
    <row r="1280" spans="3:15" ht="16.5" hidden="1">
      <c r="C1280" s="38">
        <v>46109</v>
      </c>
      <c r="D1280" s="130">
        <v>779000</v>
      </c>
      <c r="E1280" s="130"/>
      <c r="F1280" s="4" t="s">
        <v>169</v>
      </c>
      <c r="G1280" s="39" t="s">
        <v>97</v>
      </c>
      <c r="H1280" s="39" t="s">
        <v>64</v>
      </c>
      <c r="I1280" s="39"/>
      <c r="J1280" s="39"/>
      <c r="K1280" s="39"/>
      <c r="L1280" s="39"/>
      <c r="M1280" s="39"/>
      <c r="N1280" s="128">
        <f t="shared" si="22"/>
        <v>18917997</v>
      </c>
      <c r="O1280" s="4"/>
    </row>
    <row r="1281" spans="3:15" ht="16.5" hidden="1">
      <c r="C1281" s="38">
        <v>46110</v>
      </c>
      <c r="D1281" s="130"/>
      <c r="E1281" s="130">
        <v>267711</v>
      </c>
      <c r="F1281" s="4" t="s">
        <v>91</v>
      </c>
      <c r="G1281" s="39" t="s">
        <v>90</v>
      </c>
      <c r="H1281" s="39" t="s">
        <v>89</v>
      </c>
      <c r="I1281" s="39"/>
      <c r="J1281" s="39"/>
      <c r="K1281" s="39"/>
      <c r="L1281" s="39"/>
      <c r="M1281" s="39"/>
      <c r="N1281" s="128">
        <f t="shared" si="22"/>
        <v>19185708</v>
      </c>
      <c r="O1281" s="4"/>
    </row>
    <row r="1282" spans="3:15" ht="16.5" hidden="1">
      <c r="C1282" s="38">
        <v>46111</v>
      </c>
      <c r="D1282" s="130"/>
      <c r="E1282" s="130">
        <v>49683</v>
      </c>
      <c r="F1282" s="4" t="s">
        <v>91</v>
      </c>
      <c r="G1282" s="39" t="s">
        <v>90</v>
      </c>
      <c r="H1282" s="39" t="s">
        <v>89</v>
      </c>
      <c r="I1282" s="39"/>
      <c r="J1282" s="39"/>
      <c r="K1282" s="39"/>
      <c r="L1282" s="39"/>
      <c r="M1282" s="39"/>
      <c r="N1282" s="128">
        <f t="shared" si="22"/>
        <v>19235391</v>
      </c>
      <c r="O1282" s="4"/>
    </row>
    <row r="1283" spans="3:15" ht="16.5" hidden="1">
      <c r="C1283" s="38">
        <v>46111</v>
      </c>
      <c r="D1283" s="130"/>
      <c r="E1283" s="130">
        <v>268072</v>
      </c>
      <c r="F1283" s="4" t="s">
        <v>91</v>
      </c>
      <c r="G1283" s="39" t="s">
        <v>90</v>
      </c>
      <c r="H1283" s="39" t="s">
        <v>89</v>
      </c>
      <c r="I1283" s="39"/>
      <c r="J1283" s="39"/>
      <c r="K1283" s="39"/>
      <c r="L1283" s="39"/>
      <c r="M1283" s="39"/>
      <c r="N1283" s="128">
        <f t="shared" si="22"/>
        <v>19503463</v>
      </c>
      <c r="O1283" s="4"/>
    </row>
    <row r="1284" spans="3:15" ht="16.5" hidden="1">
      <c r="C1284" s="38">
        <v>46112</v>
      </c>
      <c r="D1284" s="130"/>
      <c r="E1284" s="130">
        <v>337830</v>
      </c>
      <c r="F1284" s="4" t="s">
        <v>91</v>
      </c>
      <c r="G1284" s="39" t="s">
        <v>90</v>
      </c>
      <c r="H1284" s="39" t="s">
        <v>89</v>
      </c>
      <c r="I1284" s="39"/>
      <c r="J1284" s="39"/>
      <c r="K1284" s="39"/>
      <c r="L1284" s="39"/>
      <c r="M1284" s="39"/>
      <c r="N1284" s="128">
        <f t="shared" si="22"/>
        <v>19841293</v>
      </c>
      <c r="O1284" s="4"/>
    </row>
    <row r="1285" spans="3:15" ht="16.5" hidden="1">
      <c r="C1285" s="38">
        <v>46112</v>
      </c>
      <c r="D1285" s="130">
        <v>50000</v>
      </c>
      <c r="E1285" s="130"/>
      <c r="F1285" s="4" t="s">
        <v>168</v>
      </c>
      <c r="G1285" s="39" t="s">
        <v>97</v>
      </c>
      <c r="H1285" s="39" t="s">
        <v>64</v>
      </c>
      <c r="I1285" s="39" t="s">
        <v>96</v>
      </c>
      <c r="J1285" s="39">
        <v>50000</v>
      </c>
      <c r="K1285" s="39"/>
      <c r="L1285" s="39"/>
      <c r="M1285" s="39"/>
      <c r="N1285" s="128">
        <f t="shared" si="22"/>
        <v>19791293</v>
      </c>
      <c r="O1285" s="4"/>
    </row>
    <row r="1286" spans="3:15" ht="16.5" hidden="1">
      <c r="C1286" s="38">
        <v>46112</v>
      </c>
      <c r="D1286" s="130">
        <v>90000</v>
      </c>
      <c r="E1286" s="130"/>
      <c r="F1286" s="4" t="s">
        <v>167</v>
      </c>
      <c r="G1286" s="39" t="s">
        <v>97</v>
      </c>
      <c r="H1286" s="39" t="s">
        <v>70</v>
      </c>
      <c r="I1286" s="39" t="s">
        <v>96</v>
      </c>
      <c r="J1286" s="39">
        <v>90000</v>
      </c>
      <c r="K1286" s="39"/>
      <c r="L1286" s="39"/>
      <c r="M1286" s="39"/>
      <c r="N1286" s="128">
        <f t="shared" si="22"/>
        <v>19701293</v>
      </c>
      <c r="O1286" s="4"/>
    </row>
    <row r="1287" spans="3:15" ht="16.5" hidden="1">
      <c r="C1287" s="38">
        <v>46113</v>
      </c>
      <c r="D1287" s="130"/>
      <c r="E1287" s="130">
        <v>7588</v>
      </c>
      <c r="F1287" s="4" t="s">
        <v>91</v>
      </c>
      <c r="G1287" s="39" t="s">
        <v>90</v>
      </c>
      <c r="H1287" s="39" t="s">
        <v>89</v>
      </c>
      <c r="I1287" s="39"/>
      <c r="J1287" s="39"/>
      <c r="K1287" s="39"/>
      <c r="L1287" s="39"/>
      <c r="M1287" s="39"/>
      <c r="N1287" s="128">
        <f t="shared" si="22"/>
        <v>19708881</v>
      </c>
      <c r="O1287" s="4"/>
    </row>
    <row r="1288" spans="3:15" ht="16.5" hidden="1">
      <c r="C1288" s="38">
        <v>46113</v>
      </c>
      <c r="D1288" s="130">
        <v>12000</v>
      </c>
      <c r="E1288" s="130"/>
      <c r="F1288" s="4" t="s">
        <v>166</v>
      </c>
      <c r="G1288" s="39" t="s">
        <v>102</v>
      </c>
      <c r="H1288" s="39"/>
      <c r="I1288" s="39"/>
      <c r="J1288" s="39"/>
      <c r="K1288" s="39"/>
      <c r="L1288" s="39"/>
      <c r="M1288" s="39"/>
      <c r="N1288" s="128">
        <f t="shared" si="22"/>
        <v>19696881</v>
      </c>
      <c r="O1288" s="4"/>
    </row>
    <row r="1289" spans="3:15" ht="16.5" hidden="1">
      <c r="C1289" s="38">
        <v>46114</v>
      </c>
      <c r="D1289" s="130">
        <v>107316</v>
      </c>
      <c r="E1289" s="130"/>
      <c r="F1289" s="4" t="s">
        <v>117</v>
      </c>
      <c r="G1289" s="39" t="s">
        <v>102</v>
      </c>
      <c r="H1289" s="39" t="s">
        <v>116</v>
      </c>
      <c r="I1289" s="39"/>
      <c r="J1289" s="39"/>
      <c r="K1289" s="39"/>
      <c r="L1289" s="39"/>
      <c r="M1289" s="39"/>
      <c r="N1289" s="128">
        <f t="shared" si="22"/>
        <v>19589565</v>
      </c>
      <c r="O1289" s="4"/>
    </row>
    <row r="1290" spans="3:15" ht="16.5" hidden="1">
      <c r="C1290" s="38">
        <v>46114</v>
      </c>
      <c r="D1290" s="130"/>
      <c r="E1290" s="130">
        <v>54628</v>
      </c>
      <c r="F1290" s="4" t="s">
        <v>91</v>
      </c>
      <c r="G1290" s="39" t="s">
        <v>90</v>
      </c>
      <c r="H1290" s="39" t="s">
        <v>89</v>
      </c>
      <c r="I1290" s="39"/>
      <c r="J1290" s="39"/>
      <c r="K1290" s="39"/>
      <c r="L1290" s="39"/>
      <c r="M1290" s="39"/>
      <c r="N1290" s="128">
        <f t="shared" si="22"/>
        <v>19644193</v>
      </c>
      <c r="O1290" s="4"/>
    </row>
    <row r="1291" spans="3:15" ht="16.5" hidden="1">
      <c r="C1291" s="38">
        <v>46114</v>
      </c>
      <c r="D1291" s="130"/>
      <c r="E1291" s="130">
        <v>257406</v>
      </c>
      <c r="F1291" s="4" t="s">
        <v>91</v>
      </c>
      <c r="G1291" s="39" t="s">
        <v>90</v>
      </c>
      <c r="H1291" s="39" t="s">
        <v>89</v>
      </c>
      <c r="I1291" s="39"/>
      <c r="J1291" s="39"/>
      <c r="K1291" s="39"/>
      <c r="L1291" s="39"/>
      <c r="M1291" s="39"/>
      <c r="N1291" s="128">
        <f t="shared" si="22"/>
        <v>19901599</v>
      </c>
      <c r="O1291" s="4"/>
    </row>
    <row r="1292" spans="3:15" ht="16.5" hidden="1">
      <c r="C1292" s="38">
        <v>46115</v>
      </c>
      <c r="D1292" s="130"/>
      <c r="E1292" s="130">
        <v>37941</v>
      </c>
      <c r="F1292" s="4" t="s">
        <v>91</v>
      </c>
      <c r="G1292" s="39" t="s">
        <v>90</v>
      </c>
      <c r="H1292" s="39" t="s">
        <v>89</v>
      </c>
      <c r="I1292" s="39"/>
      <c r="J1292" s="39"/>
      <c r="K1292" s="39"/>
      <c r="L1292" s="39"/>
      <c r="M1292" s="39"/>
      <c r="N1292" s="128">
        <f t="shared" si="22"/>
        <v>19939540</v>
      </c>
      <c r="O1292" s="4"/>
    </row>
    <row r="1293" spans="3:15" ht="16.5" hidden="1">
      <c r="C1293" s="38">
        <v>46115</v>
      </c>
      <c r="D1293" s="130"/>
      <c r="E1293" s="130">
        <v>408406</v>
      </c>
      <c r="F1293" s="4" t="s">
        <v>91</v>
      </c>
      <c r="G1293" s="39" t="s">
        <v>90</v>
      </c>
      <c r="H1293" s="39" t="s">
        <v>89</v>
      </c>
      <c r="I1293" s="39"/>
      <c r="J1293" s="39"/>
      <c r="K1293" s="39"/>
      <c r="L1293" s="39"/>
      <c r="M1293" s="39"/>
      <c r="N1293" s="128">
        <f t="shared" si="22"/>
        <v>20347946</v>
      </c>
      <c r="O1293" s="4"/>
    </row>
    <row r="1294" spans="3:15" ht="16.5" hidden="1">
      <c r="C1294" s="38">
        <v>46116</v>
      </c>
      <c r="D1294" s="130">
        <v>13210</v>
      </c>
      <c r="E1294" s="130"/>
      <c r="F1294" s="4" t="s">
        <v>165</v>
      </c>
      <c r="G1294" s="39" t="s">
        <v>97</v>
      </c>
      <c r="H1294" s="39" t="s">
        <v>41</v>
      </c>
      <c r="I1294" s="39" t="s">
        <v>96</v>
      </c>
      <c r="J1294" s="39">
        <v>13210</v>
      </c>
      <c r="K1294" s="39"/>
      <c r="L1294" s="39"/>
      <c r="M1294" s="39"/>
      <c r="N1294" s="128">
        <f t="shared" si="22"/>
        <v>20334736</v>
      </c>
      <c r="O1294" s="4"/>
    </row>
    <row r="1295" spans="3:15" ht="16.5" hidden="1">
      <c r="C1295" s="38">
        <v>46116</v>
      </c>
      <c r="D1295" s="130"/>
      <c r="E1295" s="130">
        <v>393926</v>
      </c>
      <c r="F1295" s="4" t="s">
        <v>91</v>
      </c>
      <c r="G1295" s="39" t="s">
        <v>90</v>
      </c>
      <c r="H1295" s="39" t="s">
        <v>89</v>
      </c>
      <c r="I1295" s="39"/>
      <c r="J1295" s="39"/>
      <c r="K1295" s="39"/>
      <c r="L1295" s="39"/>
      <c r="M1295" s="39"/>
      <c r="N1295" s="128">
        <f t="shared" si="22"/>
        <v>20728662</v>
      </c>
      <c r="O1295" s="4"/>
    </row>
    <row r="1296" spans="3:15" ht="16.5" hidden="1">
      <c r="C1296" s="38">
        <v>46117</v>
      </c>
      <c r="D1296" s="130"/>
      <c r="E1296" s="130">
        <v>325783</v>
      </c>
      <c r="F1296" s="4" t="s">
        <v>91</v>
      </c>
      <c r="G1296" s="39" t="s">
        <v>90</v>
      </c>
      <c r="H1296" s="39" t="s">
        <v>89</v>
      </c>
      <c r="I1296" s="39"/>
      <c r="J1296" s="39"/>
      <c r="K1296" s="39"/>
      <c r="L1296" s="39"/>
      <c r="M1296" s="39"/>
      <c r="N1296" s="128">
        <f t="shared" si="22"/>
        <v>21054445</v>
      </c>
      <c r="O1296" s="4"/>
    </row>
    <row r="1297" spans="3:15" ht="16.5" hidden="1">
      <c r="C1297" s="38">
        <v>46118</v>
      </c>
      <c r="D1297" s="130"/>
      <c r="E1297" s="130">
        <v>55806</v>
      </c>
      <c r="F1297" s="4" t="s">
        <v>91</v>
      </c>
      <c r="G1297" s="39" t="s">
        <v>90</v>
      </c>
      <c r="H1297" s="39" t="s">
        <v>89</v>
      </c>
      <c r="I1297" s="39"/>
      <c r="J1297" s="39"/>
      <c r="K1297" s="39"/>
      <c r="L1297" s="39"/>
      <c r="M1297" s="39"/>
      <c r="N1297" s="128">
        <f t="shared" si="22"/>
        <v>21110251</v>
      </c>
      <c r="O1297" s="4"/>
    </row>
    <row r="1298" spans="3:15" ht="16.5" hidden="1">
      <c r="C1298" s="38">
        <v>46118</v>
      </c>
      <c r="D1298" s="130">
        <v>440000</v>
      </c>
      <c r="E1298" s="130"/>
      <c r="F1298" s="4" t="s">
        <v>164</v>
      </c>
      <c r="G1298" s="39" t="s">
        <v>113</v>
      </c>
      <c r="H1298" s="39"/>
      <c r="I1298" s="39"/>
      <c r="J1298" s="39"/>
      <c r="K1298" s="39"/>
      <c r="L1298" s="39"/>
      <c r="M1298" s="39"/>
      <c r="N1298" s="128">
        <f t="shared" si="22"/>
        <v>20670251</v>
      </c>
      <c r="O1298" s="4"/>
    </row>
    <row r="1299" spans="3:15" ht="16.5" hidden="1">
      <c r="C1299" s="38">
        <v>46118</v>
      </c>
      <c r="D1299" s="130">
        <v>117821</v>
      </c>
      <c r="E1299" s="130"/>
      <c r="F1299" s="4" t="s">
        <v>163</v>
      </c>
      <c r="G1299" s="39" t="s">
        <v>97</v>
      </c>
      <c r="H1299" s="39" t="s">
        <v>64</v>
      </c>
      <c r="I1299" s="39"/>
      <c r="J1299" s="39"/>
      <c r="K1299" s="39"/>
      <c r="L1299" s="39"/>
      <c r="M1299" s="39"/>
      <c r="N1299" s="128">
        <f t="shared" si="22"/>
        <v>20552430</v>
      </c>
      <c r="O1299" s="4"/>
    </row>
    <row r="1300" spans="3:15" ht="16.5" hidden="1">
      <c r="C1300" s="38">
        <v>46119</v>
      </c>
      <c r="D1300" s="130"/>
      <c r="E1300" s="130">
        <v>114779</v>
      </c>
      <c r="F1300" s="4" t="s">
        <v>91</v>
      </c>
      <c r="G1300" s="39" t="s">
        <v>90</v>
      </c>
      <c r="H1300" s="39" t="s">
        <v>89</v>
      </c>
      <c r="I1300" s="39"/>
      <c r="J1300" s="39"/>
      <c r="K1300" s="39"/>
      <c r="L1300" s="39"/>
      <c r="M1300" s="39"/>
      <c r="N1300" s="128">
        <f t="shared" si="22"/>
        <v>20667209</v>
      </c>
      <c r="O1300" s="4"/>
    </row>
    <row r="1301" spans="3:15" ht="16.5" hidden="1">
      <c r="C1301" s="38">
        <v>46120</v>
      </c>
      <c r="D1301" s="130"/>
      <c r="E1301" s="130">
        <v>453593</v>
      </c>
      <c r="F1301" s="4" t="s">
        <v>91</v>
      </c>
      <c r="G1301" s="39" t="s">
        <v>90</v>
      </c>
      <c r="H1301" s="39" t="s">
        <v>89</v>
      </c>
      <c r="I1301" s="39"/>
      <c r="J1301" s="39"/>
      <c r="K1301" s="39"/>
      <c r="L1301" s="39"/>
      <c r="M1301" s="39"/>
      <c r="N1301" s="128">
        <f t="shared" si="22"/>
        <v>21120802</v>
      </c>
      <c r="O1301" s="4"/>
    </row>
    <row r="1302" spans="3:15" ht="16.5" hidden="1">
      <c r="C1302" s="38">
        <v>46121</v>
      </c>
      <c r="D1302" s="130"/>
      <c r="E1302" s="130">
        <v>610173</v>
      </c>
      <c r="F1302" s="4" t="s">
        <v>91</v>
      </c>
      <c r="G1302" s="39" t="s">
        <v>90</v>
      </c>
      <c r="H1302" s="39" t="s">
        <v>89</v>
      </c>
      <c r="I1302" s="39"/>
      <c r="J1302" s="39"/>
      <c r="K1302" s="39"/>
      <c r="L1302" s="39"/>
      <c r="M1302" s="39"/>
      <c r="N1302" s="128">
        <f t="shared" si="22"/>
        <v>21730975</v>
      </c>
      <c r="O1302" s="4"/>
    </row>
    <row r="1303" spans="3:15" ht="16.5" hidden="1">
      <c r="C1303" s="38">
        <v>46121</v>
      </c>
      <c r="D1303" s="130"/>
      <c r="E1303" s="130">
        <v>1</v>
      </c>
      <c r="F1303" s="4" t="s">
        <v>162</v>
      </c>
      <c r="G1303" s="39" t="s">
        <v>90</v>
      </c>
      <c r="H1303" s="39" t="s">
        <v>161</v>
      </c>
      <c r="I1303" s="39"/>
      <c r="J1303" s="39"/>
      <c r="K1303" s="39"/>
      <c r="L1303" s="39"/>
      <c r="M1303" s="39"/>
      <c r="N1303" s="128">
        <f t="shared" si="22"/>
        <v>21730976</v>
      </c>
      <c r="O1303" s="4"/>
    </row>
    <row r="1304" spans="3:15" ht="16.5" hidden="1">
      <c r="C1304" s="38">
        <v>46121</v>
      </c>
      <c r="D1304" s="130">
        <v>16170</v>
      </c>
      <c r="E1304" s="130"/>
      <c r="F1304" s="4" t="s">
        <v>160</v>
      </c>
      <c r="G1304" s="39" t="s">
        <v>97</v>
      </c>
      <c r="H1304" s="39" t="s">
        <v>76</v>
      </c>
      <c r="I1304" s="39"/>
      <c r="J1304" s="39"/>
      <c r="K1304" s="39"/>
      <c r="L1304" s="39"/>
      <c r="M1304" s="39"/>
      <c r="N1304" s="128">
        <f t="shared" si="22"/>
        <v>21714806</v>
      </c>
      <c r="O1304" s="4"/>
    </row>
    <row r="1305" spans="3:15" ht="16.5" hidden="1">
      <c r="C1305" s="38">
        <v>46121</v>
      </c>
      <c r="D1305" s="130">
        <v>11780</v>
      </c>
      <c r="E1305" s="130"/>
      <c r="F1305" s="4" t="s">
        <v>157</v>
      </c>
      <c r="G1305" s="39" t="s">
        <v>97</v>
      </c>
      <c r="H1305" s="39" t="s">
        <v>76</v>
      </c>
      <c r="I1305" s="39"/>
      <c r="J1305" s="39"/>
      <c r="K1305" s="39"/>
      <c r="L1305" s="39"/>
      <c r="M1305" s="39"/>
      <c r="N1305" s="128">
        <f t="shared" si="22"/>
        <v>21703026</v>
      </c>
      <c r="O1305" s="4"/>
    </row>
    <row r="1306" spans="3:15" ht="16.5" hidden="1">
      <c r="C1306" s="38">
        <v>46121</v>
      </c>
      <c r="D1306" s="130">
        <v>11780</v>
      </c>
      <c r="E1306" s="130"/>
      <c r="F1306" s="4" t="s">
        <v>159</v>
      </c>
      <c r="G1306" s="39" t="s">
        <v>97</v>
      </c>
      <c r="H1306" s="39" t="s">
        <v>76</v>
      </c>
      <c r="I1306" s="39"/>
      <c r="J1306" s="39"/>
      <c r="K1306" s="39"/>
      <c r="L1306" s="39"/>
      <c r="M1306" s="39"/>
      <c r="N1306" s="128">
        <f t="shared" si="22"/>
        <v>21691246</v>
      </c>
      <c r="O1306" s="4"/>
    </row>
    <row r="1307" spans="3:15" ht="16.5" hidden="1">
      <c r="C1307" s="38">
        <v>46122</v>
      </c>
      <c r="D1307" s="130"/>
      <c r="E1307" s="130">
        <v>105604</v>
      </c>
      <c r="F1307" s="4" t="s">
        <v>91</v>
      </c>
      <c r="G1307" s="39" t="s">
        <v>90</v>
      </c>
      <c r="H1307" s="39" t="s">
        <v>89</v>
      </c>
      <c r="I1307" s="39"/>
      <c r="J1307" s="39"/>
      <c r="K1307" s="39"/>
      <c r="L1307" s="39"/>
      <c r="M1307" s="39"/>
      <c r="N1307" s="128">
        <f t="shared" si="22"/>
        <v>21796850</v>
      </c>
      <c r="O1307" s="4"/>
    </row>
    <row r="1308" spans="3:15" ht="16.5" hidden="1">
      <c r="C1308" s="38">
        <v>46122</v>
      </c>
      <c r="D1308" s="130"/>
      <c r="E1308" s="130">
        <v>573142</v>
      </c>
      <c r="F1308" s="4" t="s">
        <v>91</v>
      </c>
      <c r="G1308" s="39" t="s">
        <v>90</v>
      </c>
      <c r="H1308" s="39" t="s">
        <v>89</v>
      </c>
      <c r="I1308" s="39"/>
      <c r="J1308" s="39"/>
      <c r="K1308" s="39"/>
      <c r="L1308" s="39"/>
      <c r="M1308" s="39"/>
      <c r="N1308" s="128">
        <f t="shared" si="22"/>
        <v>22369992</v>
      </c>
      <c r="O1308" s="4"/>
    </row>
    <row r="1309" spans="3:15" ht="16.5" hidden="1">
      <c r="C1309" s="38">
        <v>46122</v>
      </c>
      <c r="D1309" s="130">
        <v>989770</v>
      </c>
      <c r="E1309" s="130"/>
      <c r="F1309" s="4" t="s">
        <v>158</v>
      </c>
      <c r="G1309" s="39" t="s">
        <v>97</v>
      </c>
      <c r="H1309" s="39" t="s">
        <v>64</v>
      </c>
      <c r="I1309" s="39"/>
      <c r="J1309" s="39"/>
      <c r="K1309" s="39"/>
      <c r="L1309" s="39"/>
      <c r="M1309" s="39"/>
      <c r="N1309" s="128">
        <f t="shared" si="22"/>
        <v>21380222</v>
      </c>
      <c r="O1309" s="4"/>
    </row>
    <row r="1310" spans="3:15" ht="16.5" hidden="1">
      <c r="C1310" s="38">
        <v>46123</v>
      </c>
      <c r="D1310" s="130"/>
      <c r="E1310" s="130">
        <v>391052</v>
      </c>
      <c r="F1310" s="4" t="s">
        <v>91</v>
      </c>
      <c r="G1310" s="39" t="s">
        <v>90</v>
      </c>
      <c r="H1310" s="39" t="s">
        <v>89</v>
      </c>
      <c r="I1310" s="39"/>
      <c r="J1310" s="39"/>
      <c r="K1310" s="39"/>
      <c r="L1310" s="39"/>
      <c r="M1310" s="39"/>
      <c r="N1310" s="128">
        <f t="shared" si="22"/>
        <v>21771274</v>
      </c>
      <c r="O1310" s="4"/>
    </row>
    <row r="1311" spans="3:15" ht="16.5" hidden="1">
      <c r="C1311" s="38">
        <v>46123</v>
      </c>
      <c r="D1311" s="130">
        <v>6700</v>
      </c>
      <c r="E1311" s="130"/>
      <c r="F1311" s="4" t="s">
        <v>103</v>
      </c>
      <c r="G1311" s="39" t="s">
        <v>102</v>
      </c>
      <c r="H1311" s="39"/>
      <c r="I1311" s="39"/>
      <c r="J1311" s="39"/>
      <c r="K1311" s="39"/>
      <c r="L1311" s="39"/>
      <c r="M1311" s="39"/>
      <c r="N1311" s="128">
        <f t="shared" si="22"/>
        <v>21764574</v>
      </c>
      <c r="O1311" s="4"/>
    </row>
    <row r="1312" spans="3:15" ht="16.5" hidden="1">
      <c r="C1312" s="38">
        <v>46124</v>
      </c>
      <c r="D1312" s="130"/>
      <c r="E1312" s="130">
        <v>294858</v>
      </c>
      <c r="F1312" s="4" t="s">
        <v>91</v>
      </c>
      <c r="G1312" s="39" t="s">
        <v>90</v>
      </c>
      <c r="H1312" s="39" t="s">
        <v>89</v>
      </c>
      <c r="I1312" s="39"/>
      <c r="J1312" s="39"/>
      <c r="K1312" s="39"/>
      <c r="L1312" s="39"/>
      <c r="M1312" s="39"/>
      <c r="N1312" s="128">
        <f t="shared" si="22"/>
        <v>22059432</v>
      </c>
      <c r="O1312" s="4"/>
    </row>
    <row r="1313" spans="3:15" ht="16.5" hidden="1">
      <c r="C1313" s="38">
        <v>46125</v>
      </c>
      <c r="D1313" s="130">
        <v>11780</v>
      </c>
      <c r="E1313" s="130"/>
      <c r="F1313" s="4" t="s">
        <v>157</v>
      </c>
      <c r="G1313" s="39" t="s">
        <v>97</v>
      </c>
      <c r="H1313" s="39" t="s">
        <v>76</v>
      </c>
      <c r="I1313" s="39"/>
      <c r="J1313" s="39"/>
      <c r="K1313" s="39"/>
      <c r="L1313" s="39"/>
      <c r="M1313" s="39"/>
      <c r="N1313" s="128">
        <f t="shared" si="22"/>
        <v>22047652</v>
      </c>
      <c r="O1313" s="4"/>
    </row>
    <row r="1314" spans="3:15" ht="16.5" hidden="1">
      <c r="C1314" s="38">
        <v>46125</v>
      </c>
      <c r="D1314" s="130"/>
      <c r="E1314" s="130">
        <v>231036</v>
      </c>
      <c r="F1314" s="4" t="s">
        <v>91</v>
      </c>
      <c r="G1314" s="39" t="s">
        <v>90</v>
      </c>
      <c r="H1314" s="39" t="s">
        <v>89</v>
      </c>
      <c r="I1314" s="39"/>
      <c r="J1314" s="39"/>
      <c r="K1314" s="39"/>
      <c r="L1314" s="39"/>
      <c r="M1314" s="39"/>
      <c r="N1314" s="128">
        <f t="shared" si="22"/>
        <v>22278688</v>
      </c>
      <c r="O1314" s="4"/>
    </row>
    <row r="1315" spans="3:15" ht="16.5" hidden="1">
      <c r="C1315" s="38">
        <v>46125</v>
      </c>
      <c r="D1315" s="130">
        <v>74800</v>
      </c>
      <c r="E1315" s="130"/>
      <c r="F1315" s="4" t="s">
        <v>156</v>
      </c>
      <c r="G1315" s="39" t="s">
        <v>97</v>
      </c>
      <c r="H1315" s="39" t="s">
        <v>69</v>
      </c>
      <c r="I1315" s="39"/>
      <c r="J1315" s="39"/>
      <c r="K1315" s="39"/>
      <c r="L1315" s="39"/>
      <c r="M1315" s="39"/>
      <c r="N1315" s="128">
        <f t="shared" si="22"/>
        <v>22203888</v>
      </c>
      <c r="O1315" s="4"/>
    </row>
    <row r="1316" spans="3:15" ht="16.5" hidden="1">
      <c r="C1316" s="38">
        <v>46125</v>
      </c>
      <c r="D1316" s="130">
        <v>74800</v>
      </c>
      <c r="E1316" s="130"/>
      <c r="F1316" s="4" t="s">
        <v>155</v>
      </c>
      <c r="G1316" s="39" t="s">
        <v>97</v>
      </c>
      <c r="H1316" s="39" t="s">
        <v>88</v>
      </c>
      <c r="I1316" s="39"/>
      <c r="J1316" s="39"/>
      <c r="K1316" s="39"/>
      <c r="L1316" s="39"/>
      <c r="M1316" s="39"/>
      <c r="N1316" s="128">
        <f t="shared" si="22"/>
        <v>22129088</v>
      </c>
      <c r="O1316" s="4"/>
    </row>
    <row r="1317" spans="3:15" ht="16.5" hidden="1">
      <c r="C1317" s="38">
        <v>46125</v>
      </c>
      <c r="D1317" s="130">
        <v>308265</v>
      </c>
      <c r="E1317" s="130"/>
      <c r="F1317" s="4" t="s">
        <v>153</v>
      </c>
      <c r="G1317" s="39" t="s">
        <v>97</v>
      </c>
      <c r="H1317" s="39" t="s">
        <v>68</v>
      </c>
      <c r="I1317" s="39" t="s">
        <v>96</v>
      </c>
      <c r="J1317" s="39">
        <v>245300</v>
      </c>
      <c r="K1317" s="39" t="s">
        <v>95</v>
      </c>
      <c r="L1317" s="39"/>
      <c r="M1317" s="39"/>
      <c r="N1317" s="128">
        <f t="shared" si="22"/>
        <v>21820823</v>
      </c>
      <c r="O1317" s="4"/>
    </row>
    <row r="1318" spans="3:15" ht="16.5" hidden="1">
      <c r="C1318" s="38">
        <v>46125</v>
      </c>
      <c r="D1318" s="130">
        <v>1138735</v>
      </c>
      <c r="E1318" s="130"/>
      <c r="F1318" s="4" t="s">
        <v>154</v>
      </c>
      <c r="G1318" s="39" t="s">
        <v>97</v>
      </c>
      <c r="H1318" s="39" t="s">
        <v>69</v>
      </c>
      <c r="I1318" s="39" t="s">
        <v>96</v>
      </c>
      <c r="J1318" s="39">
        <v>916890</v>
      </c>
      <c r="K1318" s="39" t="s">
        <v>95</v>
      </c>
      <c r="L1318" s="39"/>
      <c r="M1318" s="39"/>
      <c r="N1318" s="128">
        <f t="shared" si="22"/>
        <v>20682088</v>
      </c>
      <c r="O1318" s="4"/>
    </row>
    <row r="1319" spans="3:15" ht="16.5" hidden="1">
      <c r="C1319" s="38">
        <v>46125</v>
      </c>
      <c r="D1319" s="130">
        <v>1033053</v>
      </c>
      <c r="E1319" s="130"/>
      <c r="F1319" s="4" t="s">
        <v>154</v>
      </c>
      <c r="G1319" s="39" t="s">
        <v>97</v>
      </c>
      <c r="H1319" s="39" t="s">
        <v>88</v>
      </c>
      <c r="I1319" s="39" t="s">
        <v>96</v>
      </c>
      <c r="J1319" s="39">
        <v>821340</v>
      </c>
      <c r="K1319" s="39" t="s">
        <v>95</v>
      </c>
      <c r="L1319" s="39"/>
      <c r="M1319" s="39"/>
      <c r="N1319" s="128">
        <f t="shared" ref="N1319:N1382" si="23">SUM(N1318,-D1319,E1319)</f>
        <v>19649035</v>
      </c>
      <c r="O1319" s="4"/>
    </row>
    <row r="1320" spans="3:15" ht="16.5" hidden="1">
      <c r="C1320" s="38">
        <v>46125</v>
      </c>
      <c r="D1320" s="130">
        <v>251750</v>
      </c>
      <c r="E1320" s="130"/>
      <c r="F1320" s="4" t="s">
        <v>153</v>
      </c>
      <c r="G1320" s="39" t="s">
        <v>97</v>
      </c>
      <c r="H1320" s="39" t="s">
        <v>39</v>
      </c>
      <c r="I1320" s="39" t="s">
        <v>96</v>
      </c>
      <c r="J1320" s="39">
        <v>195000</v>
      </c>
      <c r="K1320" s="39" t="s">
        <v>95</v>
      </c>
      <c r="L1320" s="39">
        <v>10</v>
      </c>
      <c r="M1320" s="39"/>
      <c r="N1320" s="128">
        <f t="shared" si="23"/>
        <v>19397285</v>
      </c>
      <c r="O1320" s="4"/>
    </row>
    <row r="1321" spans="3:15" ht="16.5" hidden="1">
      <c r="C1321" s="38">
        <v>46126</v>
      </c>
      <c r="D1321" s="130"/>
      <c r="E1321" s="130">
        <v>203814</v>
      </c>
      <c r="F1321" s="4" t="s">
        <v>91</v>
      </c>
      <c r="G1321" s="39" t="s">
        <v>90</v>
      </c>
      <c r="H1321" s="39" t="s">
        <v>89</v>
      </c>
      <c r="I1321" s="39"/>
      <c r="J1321" s="39"/>
      <c r="K1321" s="39"/>
      <c r="L1321" s="39"/>
      <c r="M1321" s="39"/>
      <c r="N1321" s="128">
        <f t="shared" si="23"/>
        <v>19601099</v>
      </c>
      <c r="O1321" s="4"/>
    </row>
    <row r="1322" spans="3:15" ht="16.5" hidden="1">
      <c r="C1322" s="38">
        <v>46126</v>
      </c>
      <c r="D1322" s="130">
        <v>51600</v>
      </c>
      <c r="E1322" s="130"/>
      <c r="F1322" s="4" t="s">
        <v>152</v>
      </c>
      <c r="G1322" s="39" t="s">
        <v>102</v>
      </c>
      <c r="H1322" s="39"/>
      <c r="I1322" s="39"/>
      <c r="J1322" s="39"/>
      <c r="K1322" s="39"/>
      <c r="L1322" s="39"/>
      <c r="M1322" s="39"/>
      <c r="N1322" s="128">
        <f t="shared" si="23"/>
        <v>19549499</v>
      </c>
      <c r="O1322" s="4"/>
    </row>
    <row r="1323" spans="3:15" ht="16.5" hidden="1">
      <c r="C1323" s="38">
        <v>46126</v>
      </c>
      <c r="D1323" s="130">
        <v>1452000</v>
      </c>
      <c r="E1323" s="130"/>
      <c r="F1323" s="4" t="s">
        <v>151</v>
      </c>
      <c r="G1323" s="39" t="s">
        <v>102</v>
      </c>
      <c r="H1323" s="39"/>
      <c r="I1323" s="39"/>
      <c r="J1323" s="39"/>
      <c r="K1323" s="39"/>
      <c r="L1323" s="39"/>
      <c r="M1323" s="39"/>
      <c r="N1323" s="128">
        <f t="shared" si="23"/>
        <v>18097499</v>
      </c>
      <c r="O1323" s="4"/>
    </row>
    <row r="1324" spans="3:15" ht="16.5" hidden="1">
      <c r="C1324" s="38">
        <v>46127</v>
      </c>
      <c r="D1324" s="130">
        <v>158600</v>
      </c>
      <c r="E1324" s="130"/>
      <c r="F1324" s="4" t="s">
        <v>150</v>
      </c>
      <c r="G1324" s="39" t="s">
        <v>102</v>
      </c>
      <c r="H1324" s="39"/>
      <c r="I1324" s="39"/>
      <c r="J1324" s="39"/>
      <c r="K1324" s="39"/>
      <c r="L1324" s="39"/>
      <c r="M1324" s="39"/>
      <c r="N1324" s="128">
        <f t="shared" si="23"/>
        <v>17938899</v>
      </c>
      <c r="O1324" s="4"/>
    </row>
    <row r="1325" spans="3:15" ht="16.5" hidden="1">
      <c r="C1325" s="38">
        <v>46127</v>
      </c>
      <c r="D1325" s="130"/>
      <c r="E1325" s="130">
        <v>847867</v>
      </c>
      <c r="F1325" s="4" t="s">
        <v>91</v>
      </c>
      <c r="G1325" s="39" t="s">
        <v>90</v>
      </c>
      <c r="H1325" s="39" t="s">
        <v>89</v>
      </c>
      <c r="I1325" s="39"/>
      <c r="J1325" s="39"/>
      <c r="K1325" s="39"/>
      <c r="L1325" s="39"/>
      <c r="M1325" s="39"/>
      <c r="N1325" s="128">
        <f t="shared" si="23"/>
        <v>18786766</v>
      </c>
      <c r="O1325" s="4"/>
    </row>
    <row r="1326" spans="3:15" ht="16.5" hidden="1">
      <c r="C1326" s="38">
        <v>46128</v>
      </c>
      <c r="D1326" s="130">
        <v>350000</v>
      </c>
      <c r="E1326" s="130"/>
      <c r="F1326" s="4" t="s">
        <v>149</v>
      </c>
      <c r="G1326" s="39" t="s">
        <v>102</v>
      </c>
      <c r="H1326" s="39"/>
      <c r="I1326" s="39"/>
      <c r="J1326" s="39"/>
      <c r="K1326" s="39"/>
      <c r="L1326" s="39"/>
      <c r="M1326" s="39"/>
      <c r="N1326" s="128">
        <f t="shared" si="23"/>
        <v>18436766</v>
      </c>
      <c r="O1326" s="4"/>
    </row>
    <row r="1327" spans="3:15" ht="16.5" hidden="1">
      <c r="C1327" s="38">
        <v>46128</v>
      </c>
      <c r="D1327" s="130"/>
      <c r="E1327" s="130">
        <v>848309</v>
      </c>
      <c r="F1327" s="4"/>
      <c r="G1327" s="39" t="s">
        <v>90</v>
      </c>
      <c r="H1327" s="39" t="s">
        <v>89</v>
      </c>
      <c r="I1327" s="39"/>
      <c r="J1327" s="39"/>
      <c r="K1327" s="39"/>
      <c r="L1327" s="39"/>
      <c r="M1327" s="39"/>
      <c r="N1327" s="128">
        <f t="shared" si="23"/>
        <v>19285075</v>
      </c>
      <c r="O1327" s="4"/>
    </row>
    <row r="1328" spans="3:15" ht="16.5" hidden="1">
      <c r="C1328" s="38">
        <v>46128</v>
      </c>
      <c r="D1328" s="130">
        <v>75300</v>
      </c>
      <c r="E1328" s="130"/>
      <c r="F1328" s="4" t="s">
        <v>106</v>
      </c>
      <c r="G1328" s="39" t="s">
        <v>102</v>
      </c>
      <c r="H1328" s="39"/>
      <c r="I1328" s="39"/>
      <c r="J1328" s="39"/>
      <c r="K1328" s="39"/>
      <c r="L1328" s="39"/>
      <c r="M1328" s="39"/>
      <c r="N1328" s="128">
        <f t="shared" si="23"/>
        <v>19209775</v>
      </c>
      <c r="O1328" s="4"/>
    </row>
    <row r="1329" spans="3:15" ht="16.5" hidden="1">
      <c r="C1329" s="38">
        <v>46128</v>
      </c>
      <c r="D1329" s="130">
        <v>11780</v>
      </c>
      <c r="E1329" s="130"/>
      <c r="F1329" s="4" t="s">
        <v>106</v>
      </c>
      <c r="G1329" s="39" t="s">
        <v>102</v>
      </c>
      <c r="H1329" s="39"/>
      <c r="I1329" s="39"/>
      <c r="J1329" s="39"/>
      <c r="K1329" s="39"/>
      <c r="L1329" s="39"/>
      <c r="M1329" s="39"/>
      <c r="N1329" s="128">
        <f t="shared" si="23"/>
        <v>19197995</v>
      </c>
      <c r="O1329" s="4"/>
    </row>
    <row r="1330" spans="3:15" ht="16.5" hidden="1">
      <c r="C1330" s="38">
        <v>46128</v>
      </c>
      <c r="D1330" s="130">
        <v>32000</v>
      </c>
      <c r="E1330" s="130"/>
      <c r="F1330" s="4" t="s">
        <v>106</v>
      </c>
      <c r="G1330" s="39" t="s">
        <v>102</v>
      </c>
      <c r="H1330" s="39"/>
      <c r="I1330" s="39"/>
      <c r="J1330" s="39"/>
      <c r="K1330" s="39"/>
      <c r="L1330" s="39"/>
      <c r="M1330" s="39"/>
      <c r="N1330" s="128">
        <f t="shared" si="23"/>
        <v>19165995</v>
      </c>
      <c r="O1330" s="4"/>
    </row>
    <row r="1331" spans="3:15" ht="16.5" hidden="1">
      <c r="C1331" s="38">
        <v>46129</v>
      </c>
      <c r="D1331" s="130"/>
      <c r="E1331" s="130">
        <v>82178</v>
      </c>
      <c r="F1331" s="4" t="s">
        <v>91</v>
      </c>
      <c r="G1331" s="39" t="s">
        <v>90</v>
      </c>
      <c r="H1331" s="39" t="s">
        <v>89</v>
      </c>
      <c r="I1331" s="39"/>
      <c r="J1331" s="39"/>
      <c r="K1331" s="39"/>
      <c r="L1331" s="39"/>
      <c r="M1331" s="39"/>
      <c r="N1331" s="128">
        <f t="shared" si="23"/>
        <v>19248173</v>
      </c>
      <c r="O1331" s="4"/>
    </row>
    <row r="1332" spans="3:15" ht="16.5" hidden="1">
      <c r="C1332" s="38">
        <v>46129</v>
      </c>
      <c r="D1332" s="130"/>
      <c r="E1332" s="130">
        <v>69349</v>
      </c>
      <c r="F1332" s="4" t="s">
        <v>91</v>
      </c>
      <c r="G1332" s="39" t="s">
        <v>90</v>
      </c>
      <c r="H1332" s="39" t="s">
        <v>89</v>
      </c>
      <c r="I1332" s="39"/>
      <c r="J1332" s="39"/>
      <c r="K1332" s="39"/>
      <c r="L1332" s="39"/>
      <c r="M1332" s="39"/>
      <c r="N1332" s="128">
        <f t="shared" si="23"/>
        <v>19317522</v>
      </c>
      <c r="O1332" s="4"/>
    </row>
    <row r="1333" spans="3:15" ht="16.5" hidden="1">
      <c r="C1333" s="38">
        <v>46129</v>
      </c>
      <c r="D1333" s="130"/>
      <c r="E1333" s="130">
        <v>735681</v>
      </c>
      <c r="F1333" s="4" t="s">
        <v>91</v>
      </c>
      <c r="G1333" s="39" t="s">
        <v>90</v>
      </c>
      <c r="H1333" s="39" t="s">
        <v>89</v>
      </c>
      <c r="I1333" s="39"/>
      <c r="J1333" s="39"/>
      <c r="K1333" s="39"/>
      <c r="L1333" s="39"/>
      <c r="M1333" s="39"/>
      <c r="N1333" s="128">
        <f t="shared" si="23"/>
        <v>20053203</v>
      </c>
      <c r="O1333" s="4"/>
    </row>
    <row r="1334" spans="3:15" ht="16.5" hidden="1">
      <c r="C1334" s="38">
        <v>46129</v>
      </c>
      <c r="D1334" s="130">
        <v>88000</v>
      </c>
      <c r="E1334" s="130"/>
      <c r="F1334" s="4" t="s">
        <v>148</v>
      </c>
      <c r="G1334" s="39" t="s">
        <v>97</v>
      </c>
      <c r="H1334" s="39" t="s">
        <v>68</v>
      </c>
      <c r="I1334" s="39"/>
      <c r="J1334" s="39"/>
      <c r="K1334" s="39"/>
      <c r="L1334" s="39"/>
      <c r="M1334" s="39"/>
      <c r="N1334" s="128">
        <f t="shared" si="23"/>
        <v>19965203</v>
      </c>
      <c r="O1334" s="4"/>
    </row>
    <row r="1335" spans="3:15" ht="16.5" hidden="1">
      <c r="C1335" s="38">
        <v>46130</v>
      </c>
      <c r="D1335" s="130"/>
      <c r="E1335" s="130">
        <v>413154</v>
      </c>
      <c r="F1335" s="4" t="s">
        <v>91</v>
      </c>
      <c r="G1335" s="39" t="s">
        <v>90</v>
      </c>
      <c r="H1335" s="39" t="s">
        <v>89</v>
      </c>
      <c r="I1335" s="39"/>
      <c r="J1335" s="39"/>
      <c r="K1335" s="39"/>
      <c r="L1335" s="39"/>
      <c r="M1335" s="39"/>
      <c r="N1335" s="128">
        <f t="shared" si="23"/>
        <v>20378357</v>
      </c>
      <c r="O1335" s="4"/>
    </row>
    <row r="1336" spans="3:15" ht="16.5" hidden="1">
      <c r="C1336" s="38">
        <v>46130</v>
      </c>
      <c r="D1336" s="130">
        <v>16170</v>
      </c>
      <c r="E1336" s="130"/>
      <c r="F1336" s="4" t="s">
        <v>147</v>
      </c>
      <c r="G1336" s="39" t="s">
        <v>97</v>
      </c>
      <c r="H1336" s="39" t="s">
        <v>76</v>
      </c>
      <c r="I1336" s="39"/>
      <c r="J1336" s="39"/>
      <c r="K1336" s="39"/>
      <c r="L1336" s="39"/>
      <c r="M1336" s="39"/>
      <c r="N1336" s="128">
        <f t="shared" si="23"/>
        <v>20362187</v>
      </c>
      <c r="O1336" s="4"/>
    </row>
    <row r="1337" spans="3:15" ht="16.5" hidden="1">
      <c r="C1337" s="38">
        <v>46131</v>
      </c>
      <c r="D1337" s="130"/>
      <c r="E1337" s="130">
        <v>517527</v>
      </c>
      <c r="F1337" s="4" t="s">
        <v>91</v>
      </c>
      <c r="G1337" s="39" t="s">
        <v>90</v>
      </c>
      <c r="H1337" s="39" t="s">
        <v>89</v>
      </c>
      <c r="I1337" s="39"/>
      <c r="J1337" s="39"/>
      <c r="K1337" s="39"/>
      <c r="L1337" s="39"/>
      <c r="M1337" s="39"/>
      <c r="N1337" s="128">
        <f t="shared" si="23"/>
        <v>20879714</v>
      </c>
      <c r="O1337" s="4"/>
    </row>
    <row r="1338" spans="3:15" ht="16.5" hidden="1">
      <c r="C1338" s="38">
        <v>46132</v>
      </c>
      <c r="D1338" s="130">
        <v>400000</v>
      </c>
      <c r="E1338" s="130"/>
      <c r="F1338" s="4" t="s">
        <v>94</v>
      </c>
      <c r="G1338" s="39" t="s">
        <v>93</v>
      </c>
      <c r="H1338" s="39" t="s">
        <v>92</v>
      </c>
      <c r="I1338" s="39"/>
      <c r="J1338" s="39"/>
      <c r="K1338" s="39"/>
      <c r="L1338" s="39"/>
      <c r="M1338" s="39"/>
      <c r="N1338" s="128">
        <f t="shared" si="23"/>
        <v>20479714</v>
      </c>
      <c r="O1338" s="4"/>
    </row>
    <row r="1339" spans="3:15" ht="16.5" hidden="1">
      <c r="C1339" s="38">
        <v>46132</v>
      </c>
      <c r="D1339" s="130">
        <v>33700</v>
      </c>
      <c r="E1339" s="130"/>
      <c r="F1339" s="4" t="s">
        <v>146</v>
      </c>
      <c r="G1339" s="39" t="s">
        <v>102</v>
      </c>
      <c r="H1339" s="39" t="s">
        <v>116</v>
      </c>
      <c r="I1339" s="39"/>
      <c r="J1339" s="39"/>
      <c r="K1339" s="39"/>
      <c r="L1339" s="39"/>
      <c r="M1339" s="39"/>
      <c r="N1339" s="128">
        <f t="shared" si="23"/>
        <v>20446014</v>
      </c>
      <c r="O1339" s="4"/>
    </row>
    <row r="1340" spans="3:15" ht="16.5" hidden="1">
      <c r="C1340" s="38">
        <v>46132</v>
      </c>
      <c r="D1340" s="130">
        <v>9900</v>
      </c>
      <c r="E1340" s="130"/>
      <c r="F1340" s="4" t="s">
        <v>145</v>
      </c>
      <c r="G1340" s="39" t="s">
        <v>102</v>
      </c>
      <c r="H1340" s="39"/>
      <c r="I1340" s="39"/>
      <c r="J1340" s="39"/>
      <c r="K1340" s="39"/>
      <c r="L1340" s="39"/>
      <c r="M1340" s="39"/>
      <c r="N1340" s="128">
        <f t="shared" si="23"/>
        <v>20436114</v>
      </c>
      <c r="O1340" s="4"/>
    </row>
    <row r="1341" spans="3:15" ht="16.5" hidden="1">
      <c r="C1341" s="38">
        <v>46132</v>
      </c>
      <c r="D1341" s="130">
        <v>27000</v>
      </c>
      <c r="E1341" s="130"/>
      <c r="F1341" s="4" t="s">
        <v>144</v>
      </c>
      <c r="G1341" s="39" t="s">
        <v>97</v>
      </c>
      <c r="H1341" s="39" t="s">
        <v>70</v>
      </c>
      <c r="I1341" s="39" t="s">
        <v>96</v>
      </c>
      <c r="J1341" s="39">
        <v>27000</v>
      </c>
      <c r="K1341" s="39"/>
      <c r="L1341" s="39"/>
      <c r="M1341" s="39"/>
      <c r="N1341" s="128">
        <f t="shared" si="23"/>
        <v>20409114</v>
      </c>
      <c r="O1341" s="4"/>
    </row>
    <row r="1342" spans="3:15" ht="16.5" hidden="1">
      <c r="C1342" s="38">
        <v>46132</v>
      </c>
      <c r="D1342" s="130">
        <v>41520</v>
      </c>
      <c r="E1342" s="130"/>
      <c r="F1342" s="4" t="s">
        <v>143</v>
      </c>
      <c r="G1342" s="39" t="s">
        <v>97</v>
      </c>
      <c r="H1342" s="39" t="s">
        <v>44</v>
      </c>
      <c r="I1342" s="39"/>
      <c r="J1342" s="39"/>
      <c r="K1342" s="39"/>
      <c r="L1342" s="39"/>
      <c r="M1342" s="39"/>
      <c r="N1342" s="128">
        <f t="shared" si="23"/>
        <v>20367594</v>
      </c>
      <c r="O1342" s="4"/>
    </row>
    <row r="1343" spans="3:15" ht="16.5" hidden="1">
      <c r="C1343" s="38">
        <v>46132</v>
      </c>
      <c r="D1343" s="130"/>
      <c r="E1343" s="130">
        <v>383415</v>
      </c>
      <c r="F1343" s="4" t="s">
        <v>91</v>
      </c>
      <c r="G1343" s="39" t="s">
        <v>90</v>
      </c>
      <c r="H1343" s="39" t="s">
        <v>89</v>
      </c>
      <c r="I1343" s="39"/>
      <c r="J1343" s="39"/>
      <c r="K1343" s="39"/>
      <c r="L1343" s="39"/>
      <c r="M1343" s="39"/>
      <c r="N1343" s="128">
        <f t="shared" si="23"/>
        <v>20751009</v>
      </c>
      <c r="O1343" s="4"/>
    </row>
    <row r="1344" spans="3:15" ht="16.5" hidden="1">
      <c r="C1344" s="38">
        <v>46132</v>
      </c>
      <c r="D1344" s="130">
        <v>340080</v>
      </c>
      <c r="E1344" s="130"/>
      <c r="F1344" s="4" t="s">
        <v>142</v>
      </c>
      <c r="G1344" s="39" t="s">
        <v>97</v>
      </c>
      <c r="H1344" s="39" t="s">
        <v>44</v>
      </c>
      <c r="I1344" s="39"/>
      <c r="J1344" s="39"/>
      <c r="K1344" s="39"/>
      <c r="L1344" s="39"/>
      <c r="M1344" s="39"/>
      <c r="N1344" s="128">
        <f t="shared" si="23"/>
        <v>20410929</v>
      </c>
      <c r="O1344" s="4"/>
    </row>
    <row r="1345" spans="3:15" ht="16.5" hidden="1">
      <c r="C1345" s="38">
        <v>46133</v>
      </c>
      <c r="D1345" s="130">
        <v>22000</v>
      </c>
      <c r="E1345" s="130"/>
      <c r="F1345" s="4" t="s">
        <v>141</v>
      </c>
      <c r="G1345" s="39" t="s">
        <v>113</v>
      </c>
      <c r="H1345" s="39"/>
      <c r="I1345" s="39"/>
      <c r="J1345" s="39"/>
      <c r="K1345" s="39"/>
      <c r="L1345" s="39"/>
      <c r="M1345" s="39"/>
      <c r="N1345" s="128">
        <f t="shared" si="23"/>
        <v>20388929</v>
      </c>
      <c r="O1345" s="4"/>
    </row>
    <row r="1346" spans="3:15" ht="16.5" hidden="1">
      <c r="C1346" s="38">
        <v>46133</v>
      </c>
      <c r="D1346" s="130">
        <v>3300</v>
      </c>
      <c r="E1346" s="130"/>
      <c r="F1346" s="4" t="s">
        <v>140</v>
      </c>
      <c r="G1346" s="39" t="s">
        <v>113</v>
      </c>
      <c r="H1346" s="39"/>
      <c r="I1346" s="39"/>
      <c r="J1346" s="39"/>
      <c r="K1346" s="39"/>
      <c r="L1346" s="39"/>
      <c r="M1346" s="39"/>
      <c r="N1346" s="128">
        <f t="shared" si="23"/>
        <v>20385629</v>
      </c>
      <c r="O1346" s="4"/>
    </row>
    <row r="1347" spans="3:15" ht="16.5" hidden="1">
      <c r="C1347" s="38">
        <v>46133</v>
      </c>
      <c r="D1347" s="130"/>
      <c r="E1347" s="130">
        <v>19235</v>
      </c>
      <c r="F1347" s="4" t="s">
        <v>139</v>
      </c>
      <c r="G1347" s="39" t="s">
        <v>90</v>
      </c>
      <c r="H1347" s="39" t="s">
        <v>139</v>
      </c>
      <c r="I1347" s="39"/>
      <c r="J1347" s="39"/>
      <c r="K1347" s="39"/>
      <c r="L1347" s="39"/>
      <c r="M1347" s="39"/>
      <c r="N1347" s="128">
        <f t="shared" si="23"/>
        <v>20404864</v>
      </c>
      <c r="O1347" s="4"/>
    </row>
    <row r="1348" spans="3:15" ht="16.5" hidden="1">
      <c r="C1348" s="38">
        <v>46133</v>
      </c>
      <c r="D1348" s="130"/>
      <c r="E1348" s="130">
        <v>17718</v>
      </c>
      <c r="F1348" s="4" t="s">
        <v>91</v>
      </c>
      <c r="G1348" s="39" t="s">
        <v>90</v>
      </c>
      <c r="H1348" s="39" t="s">
        <v>89</v>
      </c>
      <c r="I1348" s="39"/>
      <c r="J1348" s="39"/>
      <c r="K1348" s="39"/>
      <c r="L1348" s="39"/>
      <c r="M1348" s="39"/>
      <c r="N1348" s="128">
        <f t="shared" si="23"/>
        <v>20422582</v>
      </c>
      <c r="O1348" s="4"/>
    </row>
    <row r="1349" spans="3:15" ht="16.5" hidden="1">
      <c r="C1349" s="38">
        <v>46133</v>
      </c>
      <c r="D1349" s="130"/>
      <c r="E1349" s="130">
        <v>274584</v>
      </c>
      <c r="F1349" s="4" t="s">
        <v>91</v>
      </c>
      <c r="G1349" s="39" t="s">
        <v>90</v>
      </c>
      <c r="H1349" s="39" t="s">
        <v>89</v>
      </c>
      <c r="I1349" s="39"/>
      <c r="J1349" s="39"/>
      <c r="K1349" s="39"/>
      <c r="L1349" s="39"/>
      <c r="M1349" s="39"/>
      <c r="N1349" s="128">
        <f t="shared" si="23"/>
        <v>20697166</v>
      </c>
      <c r="O1349" s="4"/>
    </row>
    <row r="1350" spans="3:15" ht="16.5" hidden="1">
      <c r="C1350" s="38">
        <v>46134</v>
      </c>
      <c r="D1350" s="130"/>
      <c r="E1350" s="130">
        <v>281009</v>
      </c>
      <c r="F1350" s="4" t="s">
        <v>91</v>
      </c>
      <c r="G1350" s="39" t="s">
        <v>90</v>
      </c>
      <c r="H1350" s="39" t="s">
        <v>89</v>
      </c>
      <c r="I1350" s="39"/>
      <c r="J1350" s="39"/>
      <c r="K1350" s="39"/>
      <c r="L1350" s="39"/>
      <c r="M1350" s="39"/>
      <c r="N1350" s="128">
        <f t="shared" si="23"/>
        <v>20978175</v>
      </c>
      <c r="O1350" s="4"/>
    </row>
    <row r="1351" spans="3:15" ht="16.5" hidden="1">
      <c r="C1351" s="38">
        <v>46135</v>
      </c>
      <c r="D1351" s="130"/>
      <c r="E1351" s="130">
        <v>362238</v>
      </c>
      <c r="F1351" s="4" t="s">
        <v>91</v>
      </c>
      <c r="G1351" s="39" t="s">
        <v>90</v>
      </c>
      <c r="H1351" s="39" t="s">
        <v>89</v>
      </c>
      <c r="I1351" s="39"/>
      <c r="J1351" s="39"/>
      <c r="K1351" s="39"/>
      <c r="L1351" s="39"/>
      <c r="M1351" s="39"/>
      <c r="N1351" s="128">
        <f t="shared" si="23"/>
        <v>21340413</v>
      </c>
      <c r="O1351" s="4"/>
    </row>
    <row r="1352" spans="3:15" ht="16.5" hidden="1">
      <c r="C1352" s="38">
        <v>46135</v>
      </c>
      <c r="D1352" s="130"/>
      <c r="E1352" s="130">
        <v>19235</v>
      </c>
      <c r="F1352" s="4" t="s">
        <v>139</v>
      </c>
      <c r="G1352" s="39" t="s">
        <v>90</v>
      </c>
      <c r="H1352" s="39" t="s">
        <v>139</v>
      </c>
      <c r="I1352" s="39"/>
      <c r="J1352" s="39"/>
      <c r="K1352" s="39"/>
      <c r="L1352" s="39"/>
      <c r="M1352" s="39"/>
      <c r="N1352" s="128">
        <f t="shared" si="23"/>
        <v>21359648</v>
      </c>
      <c r="O1352" s="4"/>
    </row>
    <row r="1353" spans="3:15" ht="16.5" hidden="1">
      <c r="C1353" s="38">
        <v>46135</v>
      </c>
      <c r="D1353" s="130">
        <v>58960</v>
      </c>
      <c r="E1353" s="130"/>
      <c r="F1353" s="4" t="s">
        <v>138</v>
      </c>
      <c r="G1353" s="39" t="s">
        <v>97</v>
      </c>
      <c r="H1353" s="39" t="s">
        <v>64</v>
      </c>
      <c r="I1353" s="39"/>
      <c r="J1353" s="39"/>
      <c r="K1353" s="39"/>
      <c r="L1353" s="39"/>
      <c r="M1353" s="39"/>
      <c r="N1353" s="128">
        <f t="shared" si="23"/>
        <v>21300688</v>
      </c>
      <c r="O1353" s="4"/>
    </row>
    <row r="1354" spans="3:15" ht="16.5" hidden="1">
      <c r="C1354" s="38">
        <v>46135</v>
      </c>
      <c r="D1354" s="130">
        <v>21504</v>
      </c>
      <c r="E1354" s="130"/>
      <c r="F1354" s="4" t="s">
        <v>116</v>
      </c>
      <c r="G1354" s="39" t="s">
        <v>102</v>
      </c>
      <c r="H1354" s="39" t="s">
        <v>116</v>
      </c>
      <c r="I1354" s="39"/>
      <c r="J1354" s="39"/>
      <c r="K1354" s="39"/>
      <c r="L1354" s="39"/>
      <c r="M1354" s="39"/>
      <c r="N1354" s="128">
        <f t="shared" si="23"/>
        <v>21279184</v>
      </c>
      <c r="O1354" s="4"/>
    </row>
    <row r="1355" spans="3:15" ht="16.5" hidden="1">
      <c r="C1355" s="38">
        <v>46136</v>
      </c>
      <c r="D1355" s="130">
        <v>2002000</v>
      </c>
      <c r="E1355" s="130"/>
      <c r="F1355" s="4" t="s">
        <v>137</v>
      </c>
      <c r="G1355" s="39" t="s">
        <v>97</v>
      </c>
      <c r="H1355" s="39" t="s">
        <v>66</v>
      </c>
      <c r="I1355" s="39" t="s">
        <v>96</v>
      </c>
      <c r="J1355" s="39">
        <v>1360000</v>
      </c>
      <c r="K1355" s="39"/>
      <c r="L1355" s="39"/>
      <c r="M1355" s="39"/>
      <c r="N1355" s="128">
        <f t="shared" si="23"/>
        <v>19277184</v>
      </c>
      <c r="O1355" s="4"/>
    </row>
    <row r="1356" spans="3:15" ht="16.5" hidden="1">
      <c r="C1356" s="38">
        <v>46136</v>
      </c>
      <c r="D1356" s="130"/>
      <c r="E1356" s="130">
        <v>413951</v>
      </c>
      <c r="F1356" s="4" t="s">
        <v>91</v>
      </c>
      <c r="G1356" s="39" t="s">
        <v>90</v>
      </c>
      <c r="H1356" s="39" t="s">
        <v>89</v>
      </c>
      <c r="I1356" s="39"/>
      <c r="J1356" s="39"/>
      <c r="K1356" s="39"/>
      <c r="L1356" s="39"/>
      <c r="M1356" s="39"/>
      <c r="N1356" s="128">
        <f t="shared" si="23"/>
        <v>19691135</v>
      </c>
      <c r="O1356" s="4"/>
    </row>
    <row r="1357" spans="3:15" ht="16.5" hidden="1">
      <c r="C1357" s="38">
        <v>46136</v>
      </c>
      <c r="D1357" s="130"/>
      <c r="E1357" s="130">
        <v>28465</v>
      </c>
      <c r="F1357" s="4" t="s">
        <v>91</v>
      </c>
      <c r="G1357" s="39" t="s">
        <v>90</v>
      </c>
      <c r="H1357" s="39" t="s">
        <v>89</v>
      </c>
      <c r="I1357" s="39"/>
      <c r="J1357" s="39"/>
      <c r="K1357" s="39"/>
      <c r="L1357" s="39"/>
      <c r="M1357" s="39"/>
      <c r="N1357" s="128">
        <f t="shared" si="23"/>
        <v>19719600</v>
      </c>
      <c r="O1357" s="4"/>
    </row>
    <row r="1358" spans="3:15" ht="16.5" hidden="1">
      <c r="C1358" s="38">
        <v>46136</v>
      </c>
      <c r="D1358" s="130"/>
      <c r="E1358" s="130">
        <v>5371</v>
      </c>
      <c r="F1358" s="4" t="s">
        <v>91</v>
      </c>
      <c r="G1358" s="39" t="s">
        <v>90</v>
      </c>
      <c r="H1358" s="39" t="s">
        <v>89</v>
      </c>
      <c r="I1358" s="39"/>
      <c r="J1358" s="39"/>
      <c r="K1358" s="39"/>
      <c r="L1358" s="39"/>
      <c r="M1358" s="39"/>
      <c r="N1358" s="128">
        <f t="shared" si="23"/>
        <v>19724971</v>
      </c>
      <c r="O1358" s="4"/>
    </row>
    <row r="1359" spans="3:15" ht="16.5" hidden="1">
      <c r="C1359" s="38">
        <v>46137</v>
      </c>
      <c r="D1359" s="130"/>
      <c r="E1359" s="130">
        <v>190039</v>
      </c>
      <c r="F1359" s="4" t="s">
        <v>91</v>
      </c>
      <c r="G1359" s="39" t="s">
        <v>90</v>
      </c>
      <c r="H1359" s="39" t="s">
        <v>89</v>
      </c>
      <c r="I1359" s="39"/>
      <c r="J1359" s="39"/>
      <c r="K1359" s="39"/>
      <c r="L1359" s="39"/>
      <c r="M1359" s="39"/>
      <c r="N1359" s="128">
        <f t="shared" si="23"/>
        <v>19915010</v>
      </c>
      <c r="O1359" s="4"/>
    </row>
    <row r="1360" spans="3:15" ht="16.5" hidden="1">
      <c r="C1360" s="38">
        <v>46137</v>
      </c>
      <c r="D1360" s="130"/>
      <c r="E1360" s="130">
        <v>35000</v>
      </c>
      <c r="F1360" s="4" t="s">
        <v>136</v>
      </c>
      <c r="G1360" s="39" t="s">
        <v>90</v>
      </c>
      <c r="H1360" s="39" t="s">
        <v>111</v>
      </c>
      <c r="I1360" s="39" t="s">
        <v>135</v>
      </c>
      <c r="J1360" s="39"/>
      <c r="K1360" s="39"/>
      <c r="L1360" s="39"/>
      <c r="M1360" s="39"/>
      <c r="N1360" s="128">
        <f t="shared" si="23"/>
        <v>19950010</v>
      </c>
      <c r="O1360" s="4"/>
    </row>
    <row r="1361" spans="3:15" ht="16.5" hidden="1">
      <c r="C1361" s="38">
        <v>46137</v>
      </c>
      <c r="D1361" s="130">
        <v>16910</v>
      </c>
      <c r="E1361" s="130"/>
      <c r="F1361" s="4" t="s">
        <v>134</v>
      </c>
      <c r="G1361" s="39" t="s">
        <v>97</v>
      </c>
      <c r="H1361" s="39" t="s">
        <v>66</v>
      </c>
      <c r="I1361" s="39" t="s">
        <v>96</v>
      </c>
      <c r="J1361" s="39">
        <v>16910</v>
      </c>
      <c r="K1361" s="39"/>
      <c r="L1361" s="39"/>
      <c r="M1361" s="39"/>
      <c r="N1361" s="128">
        <f t="shared" si="23"/>
        <v>19933100</v>
      </c>
      <c r="O1361" s="4"/>
    </row>
    <row r="1362" spans="3:15" ht="16.5" hidden="1">
      <c r="C1362" s="38">
        <v>46137</v>
      </c>
      <c r="D1362" s="130">
        <v>2600</v>
      </c>
      <c r="E1362" s="130"/>
      <c r="F1362" s="4" t="s">
        <v>133</v>
      </c>
      <c r="G1362" s="39" t="s">
        <v>102</v>
      </c>
      <c r="H1362" s="39"/>
      <c r="I1362" s="39"/>
      <c r="J1362" s="39"/>
      <c r="K1362" s="39"/>
      <c r="L1362" s="39"/>
      <c r="M1362" s="39"/>
      <c r="N1362" s="128">
        <f t="shared" si="23"/>
        <v>19930500</v>
      </c>
      <c r="O1362" s="4"/>
    </row>
    <row r="1363" spans="3:15" ht="16.5" hidden="1">
      <c r="C1363" s="38">
        <v>46138</v>
      </c>
      <c r="D1363" s="130"/>
      <c r="E1363" s="130">
        <v>373902</v>
      </c>
      <c r="F1363" s="4" t="s">
        <v>91</v>
      </c>
      <c r="G1363" s="39" t="s">
        <v>90</v>
      </c>
      <c r="H1363" s="39" t="s">
        <v>89</v>
      </c>
      <c r="I1363" s="39"/>
      <c r="J1363" s="39"/>
      <c r="K1363" s="39"/>
      <c r="L1363" s="39"/>
      <c r="M1363" s="39"/>
      <c r="N1363" s="128">
        <f t="shared" si="23"/>
        <v>20304402</v>
      </c>
      <c r="O1363" s="4"/>
    </row>
    <row r="1364" spans="3:15" ht="16.5" hidden="1">
      <c r="C1364" s="38">
        <v>46139</v>
      </c>
      <c r="D1364" s="130"/>
      <c r="E1364" s="130">
        <v>102587</v>
      </c>
      <c r="F1364" s="4" t="s">
        <v>91</v>
      </c>
      <c r="G1364" s="39" t="s">
        <v>90</v>
      </c>
      <c r="H1364" s="39" t="s">
        <v>89</v>
      </c>
      <c r="I1364" s="39"/>
      <c r="J1364" s="39"/>
      <c r="K1364" s="39"/>
      <c r="L1364" s="39"/>
      <c r="M1364" s="39"/>
      <c r="N1364" s="128">
        <f t="shared" si="23"/>
        <v>20406989</v>
      </c>
      <c r="O1364" s="4"/>
    </row>
    <row r="1365" spans="3:15" ht="16.5" hidden="1">
      <c r="C1365" s="38">
        <v>46139</v>
      </c>
      <c r="D1365" s="130">
        <v>14900</v>
      </c>
      <c r="E1365" s="130"/>
      <c r="F1365" s="4" t="s">
        <v>132</v>
      </c>
      <c r="G1365" s="39" t="s">
        <v>102</v>
      </c>
      <c r="H1365" s="39"/>
      <c r="I1365" s="39"/>
      <c r="J1365" s="39"/>
      <c r="K1365" s="39"/>
      <c r="L1365" s="39"/>
      <c r="M1365" s="39"/>
      <c r="N1365" s="128">
        <f t="shared" si="23"/>
        <v>20392089</v>
      </c>
      <c r="O1365" s="4"/>
    </row>
    <row r="1366" spans="3:15" ht="16.5" hidden="1">
      <c r="C1366" s="38">
        <v>46139</v>
      </c>
      <c r="D1366" s="130">
        <v>2483210</v>
      </c>
      <c r="E1366" s="130"/>
      <c r="F1366" s="4" t="s">
        <v>131</v>
      </c>
      <c r="G1366" s="39" t="s">
        <v>97</v>
      </c>
      <c r="H1366" s="39" t="s">
        <v>64</v>
      </c>
      <c r="I1366" s="39" t="s">
        <v>96</v>
      </c>
      <c r="J1366" s="39">
        <v>1972000</v>
      </c>
      <c r="K1366" s="39"/>
      <c r="L1366" s="39"/>
      <c r="M1366" s="39"/>
      <c r="N1366" s="128">
        <f t="shared" si="23"/>
        <v>17908879</v>
      </c>
      <c r="O1366" s="4"/>
    </row>
    <row r="1367" spans="3:15" ht="16.5" hidden="1">
      <c r="C1367" s="38">
        <v>46139</v>
      </c>
      <c r="D1367" s="130">
        <v>642910</v>
      </c>
      <c r="E1367" s="130"/>
      <c r="F1367" s="4" t="s">
        <v>130</v>
      </c>
      <c r="G1367" s="39" t="s">
        <v>97</v>
      </c>
      <c r="H1367" s="39" t="s">
        <v>70</v>
      </c>
      <c r="I1367" s="39" t="s">
        <v>96</v>
      </c>
      <c r="J1367" s="39">
        <v>522000</v>
      </c>
      <c r="K1367" s="39" t="s">
        <v>95</v>
      </c>
      <c r="L1367" s="39"/>
      <c r="M1367" s="39"/>
      <c r="N1367" s="128">
        <f t="shared" si="23"/>
        <v>17265969</v>
      </c>
      <c r="O1367" s="4"/>
    </row>
    <row r="1368" spans="3:15" ht="16.5" hidden="1">
      <c r="C1368" s="38">
        <v>46139</v>
      </c>
      <c r="D1368" s="130">
        <v>253000</v>
      </c>
      <c r="E1368" s="130"/>
      <c r="F1368" s="4" t="s">
        <v>129</v>
      </c>
      <c r="G1368" s="39" t="s">
        <v>97</v>
      </c>
      <c r="H1368" s="39" t="s">
        <v>39</v>
      </c>
      <c r="I1368" s="39" t="s">
        <v>96</v>
      </c>
      <c r="J1368" s="39">
        <v>205100</v>
      </c>
      <c r="K1368" s="39" t="s">
        <v>95</v>
      </c>
      <c r="L1368" s="39">
        <v>10</v>
      </c>
      <c r="M1368" s="39"/>
      <c r="N1368" s="128">
        <f t="shared" si="23"/>
        <v>17012969</v>
      </c>
      <c r="O1368" s="4"/>
    </row>
    <row r="1369" spans="3:15" ht="16.5" hidden="1">
      <c r="C1369" s="38">
        <v>46139</v>
      </c>
      <c r="D1369" s="130">
        <v>1151661</v>
      </c>
      <c r="E1369" s="130"/>
      <c r="F1369" s="4" t="s">
        <v>128</v>
      </c>
      <c r="G1369" s="39" t="s">
        <v>97</v>
      </c>
      <c r="H1369" s="39" t="s">
        <v>39</v>
      </c>
      <c r="I1369" s="39" t="s">
        <v>96</v>
      </c>
      <c r="J1369" s="39">
        <v>824000</v>
      </c>
      <c r="K1369" s="39"/>
      <c r="L1369" s="39"/>
      <c r="M1369" s="39"/>
      <c r="N1369" s="128">
        <f t="shared" si="23"/>
        <v>15861308</v>
      </c>
      <c r="O1369" s="4"/>
    </row>
    <row r="1370" spans="3:15" ht="16.5" hidden="1">
      <c r="C1370" s="38">
        <v>46139</v>
      </c>
      <c r="D1370" s="130">
        <v>79200</v>
      </c>
      <c r="E1370" s="130"/>
      <c r="F1370" s="4" t="s">
        <v>127</v>
      </c>
      <c r="G1370" s="39" t="s">
        <v>97</v>
      </c>
      <c r="H1370" s="39" t="s">
        <v>64</v>
      </c>
      <c r="I1370" s="39"/>
      <c r="J1370" s="39"/>
      <c r="K1370" s="39"/>
      <c r="L1370" s="39"/>
      <c r="M1370" s="39"/>
      <c r="N1370" s="128">
        <f t="shared" si="23"/>
        <v>15782108</v>
      </c>
      <c r="O1370" s="4"/>
    </row>
    <row r="1371" spans="3:15" ht="16.5" hidden="1">
      <c r="C1371" s="38">
        <v>46139</v>
      </c>
      <c r="D1371" s="130">
        <v>196000</v>
      </c>
      <c r="E1371" s="130"/>
      <c r="F1371" s="4" t="s">
        <v>126</v>
      </c>
      <c r="G1371" s="39" t="s">
        <v>97</v>
      </c>
      <c r="H1371" s="39" t="s">
        <v>70</v>
      </c>
      <c r="I1371" s="39"/>
      <c r="J1371" s="39"/>
      <c r="K1371" s="39"/>
      <c r="L1371" s="39"/>
      <c r="M1371" s="39"/>
      <c r="N1371" s="128">
        <f t="shared" si="23"/>
        <v>15586108</v>
      </c>
      <c r="O1371" s="4"/>
    </row>
    <row r="1372" spans="3:15" ht="16.5" hidden="1">
      <c r="C1372" s="38">
        <v>46139</v>
      </c>
      <c r="D1372" s="130">
        <v>196000</v>
      </c>
      <c r="E1372" s="130"/>
      <c r="F1372" s="4" t="s">
        <v>125</v>
      </c>
      <c r="G1372" s="39" t="s">
        <v>97</v>
      </c>
      <c r="H1372" s="39" t="s">
        <v>39</v>
      </c>
      <c r="I1372" s="39"/>
      <c r="J1372" s="39"/>
      <c r="K1372" s="39"/>
      <c r="L1372" s="39"/>
      <c r="M1372" s="39"/>
      <c r="N1372" s="128">
        <f t="shared" si="23"/>
        <v>15390108</v>
      </c>
      <c r="O1372" s="4"/>
    </row>
    <row r="1373" spans="3:15" ht="16.5" hidden="1">
      <c r="C1373" s="38">
        <v>46140</v>
      </c>
      <c r="D1373" s="130">
        <v>113970</v>
      </c>
      <c r="E1373" s="130"/>
      <c r="F1373" s="4" t="s">
        <v>124</v>
      </c>
      <c r="G1373" s="39" t="s">
        <v>97</v>
      </c>
      <c r="H1373" s="39" t="s">
        <v>44</v>
      </c>
      <c r="I1373" s="39"/>
      <c r="J1373" s="39"/>
      <c r="K1373" s="39"/>
      <c r="L1373" s="39"/>
      <c r="M1373" s="39"/>
      <c r="N1373" s="128">
        <f t="shared" si="23"/>
        <v>15276138</v>
      </c>
      <c r="O1373" s="4"/>
    </row>
    <row r="1374" spans="3:15" ht="16.5" hidden="1">
      <c r="C1374" s="38">
        <v>46140</v>
      </c>
      <c r="D1374" s="130">
        <v>611666</v>
      </c>
      <c r="E1374" s="130"/>
      <c r="F1374" s="4" t="s">
        <v>123</v>
      </c>
      <c r="G1374" s="39" t="s">
        <v>97</v>
      </c>
      <c r="H1374" s="39" t="s">
        <v>66</v>
      </c>
      <c r="I1374" s="39" t="s">
        <v>90</v>
      </c>
      <c r="J1374" s="39">
        <v>320</v>
      </c>
      <c r="K1374" s="39"/>
      <c r="L1374" s="39"/>
      <c r="M1374" s="39"/>
      <c r="N1374" s="128">
        <f t="shared" si="23"/>
        <v>14664472</v>
      </c>
      <c r="O1374" s="4"/>
    </row>
    <row r="1375" spans="3:15" ht="16.5" hidden="1">
      <c r="C1375" s="38">
        <v>46140</v>
      </c>
      <c r="D1375" s="130">
        <v>795630</v>
      </c>
      <c r="E1375" s="130"/>
      <c r="F1375" s="4" t="s">
        <v>122</v>
      </c>
      <c r="G1375" s="39" t="s">
        <v>97</v>
      </c>
      <c r="H1375" s="39" t="s">
        <v>41</v>
      </c>
      <c r="I1375" s="39" t="s">
        <v>90</v>
      </c>
      <c r="J1375" s="39">
        <v>300</v>
      </c>
      <c r="K1375" s="39"/>
      <c r="L1375" s="39"/>
      <c r="M1375" s="39"/>
      <c r="N1375" s="128">
        <f t="shared" si="23"/>
        <v>13868842</v>
      </c>
      <c r="O1375" s="4"/>
    </row>
    <row r="1376" spans="3:15" ht="16.5" hidden="1">
      <c r="C1376" s="38">
        <v>46140</v>
      </c>
      <c r="D1376" s="130"/>
      <c r="E1376" s="130">
        <v>365736</v>
      </c>
      <c r="F1376" s="4" t="s">
        <v>91</v>
      </c>
      <c r="G1376" s="39" t="s">
        <v>90</v>
      </c>
      <c r="H1376" s="39" t="s">
        <v>89</v>
      </c>
      <c r="I1376" s="39"/>
      <c r="J1376" s="39"/>
      <c r="K1376" s="39"/>
      <c r="L1376" s="39"/>
      <c r="M1376" s="39"/>
      <c r="N1376" s="128">
        <f t="shared" si="23"/>
        <v>14234578</v>
      </c>
      <c r="O1376" s="4"/>
    </row>
    <row r="1377" spans="3:15" ht="16.5" hidden="1">
      <c r="C1377" s="38">
        <v>46141</v>
      </c>
      <c r="D1377" s="130">
        <v>33540</v>
      </c>
      <c r="E1377" s="130"/>
      <c r="F1377" s="4" t="s">
        <v>121</v>
      </c>
      <c r="G1377" s="39" t="s">
        <v>97</v>
      </c>
      <c r="H1377" s="39" t="s">
        <v>44</v>
      </c>
      <c r="I1377" s="39"/>
      <c r="J1377" s="39"/>
      <c r="K1377" s="39"/>
      <c r="L1377" s="39"/>
      <c r="M1377" s="39"/>
      <c r="N1377" s="128">
        <f t="shared" si="23"/>
        <v>14201038</v>
      </c>
      <c r="O1377" s="4"/>
    </row>
    <row r="1378" spans="3:15" ht="16.5" hidden="1">
      <c r="C1378" s="38">
        <v>46141</v>
      </c>
      <c r="D1378" s="130">
        <v>179920</v>
      </c>
      <c r="E1378" s="130"/>
      <c r="F1378" s="4" t="s">
        <v>120</v>
      </c>
      <c r="G1378" s="39" t="s">
        <v>97</v>
      </c>
      <c r="H1378" s="39" t="s">
        <v>66</v>
      </c>
      <c r="I1378" s="39" t="s">
        <v>90</v>
      </c>
      <c r="J1378" s="39"/>
      <c r="K1378" s="39"/>
      <c r="L1378" s="39"/>
      <c r="M1378" s="39"/>
      <c r="N1378" s="128">
        <f t="shared" si="23"/>
        <v>14021118</v>
      </c>
      <c r="O1378" s="4"/>
    </row>
    <row r="1379" spans="3:15" ht="16.5" hidden="1">
      <c r="C1379" s="38">
        <v>46141</v>
      </c>
      <c r="D1379" s="130">
        <v>234120</v>
      </c>
      <c r="E1379" s="130"/>
      <c r="F1379" s="4" t="s">
        <v>119</v>
      </c>
      <c r="G1379" s="39" t="s">
        <v>97</v>
      </c>
      <c r="H1379" s="39" t="s">
        <v>41</v>
      </c>
      <c r="I1379" s="39"/>
      <c r="J1379" s="39"/>
      <c r="K1379" s="39"/>
      <c r="L1379" s="39"/>
      <c r="M1379" s="39"/>
      <c r="N1379" s="128">
        <f t="shared" si="23"/>
        <v>13786998</v>
      </c>
      <c r="O1379" s="4"/>
    </row>
    <row r="1380" spans="3:15" ht="16.5" hidden="1">
      <c r="C1380" s="38">
        <v>46141</v>
      </c>
      <c r="D1380" s="130"/>
      <c r="E1380" s="130">
        <v>395009</v>
      </c>
      <c r="F1380" s="4" t="s">
        <v>91</v>
      </c>
      <c r="G1380" s="39" t="s">
        <v>90</v>
      </c>
      <c r="H1380" s="39" t="s">
        <v>89</v>
      </c>
      <c r="I1380" s="39"/>
      <c r="J1380" s="39"/>
      <c r="K1380" s="39"/>
      <c r="L1380" s="39"/>
      <c r="M1380" s="39"/>
      <c r="N1380" s="128">
        <f t="shared" si="23"/>
        <v>14182007</v>
      </c>
      <c r="O1380" s="4"/>
    </row>
    <row r="1381" spans="3:15" ht="16.5" hidden="1">
      <c r="C1381" s="38">
        <v>46141</v>
      </c>
      <c r="D1381" s="130">
        <v>1558480</v>
      </c>
      <c r="E1381" s="130"/>
      <c r="F1381" s="4" t="s">
        <v>118</v>
      </c>
      <c r="G1381" s="39" t="s">
        <v>97</v>
      </c>
      <c r="H1381" s="39" t="s">
        <v>41</v>
      </c>
      <c r="I1381" s="39" t="s">
        <v>96</v>
      </c>
      <c r="J1381" s="39">
        <v>976000</v>
      </c>
      <c r="K1381" s="39"/>
      <c r="L1381" s="39"/>
      <c r="M1381" s="39"/>
      <c r="N1381" s="128">
        <f t="shared" si="23"/>
        <v>12623527</v>
      </c>
      <c r="O1381" s="4"/>
    </row>
    <row r="1382" spans="3:15" ht="16.5" hidden="1">
      <c r="C1382" s="38">
        <v>46142</v>
      </c>
      <c r="D1382" s="130"/>
      <c r="E1382" s="130">
        <v>353453</v>
      </c>
      <c r="F1382" s="4" t="s">
        <v>91</v>
      </c>
      <c r="G1382" s="39" t="s">
        <v>90</v>
      </c>
      <c r="H1382" s="39" t="s">
        <v>89</v>
      </c>
      <c r="I1382" s="39"/>
      <c r="J1382" s="39"/>
      <c r="K1382" s="39"/>
      <c r="L1382" s="39"/>
      <c r="M1382" s="39"/>
      <c r="N1382" s="128">
        <f t="shared" si="23"/>
        <v>12976980</v>
      </c>
      <c r="O1382" s="4"/>
    </row>
    <row r="1383" spans="3:15" ht="16.5">
      <c r="C1383" s="38">
        <v>46146</v>
      </c>
      <c r="D1383" s="130">
        <v>112236</v>
      </c>
      <c r="E1383" s="130"/>
      <c r="F1383" s="4" t="s">
        <v>117</v>
      </c>
      <c r="G1383" s="39" t="s">
        <v>102</v>
      </c>
      <c r="H1383" s="39" t="s">
        <v>116</v>
      </c>
      <c r="I1383" s="39"/>
      <c r="J1383" s="39"/>
      <c r="K1383" s="39"/>
      <c r="L1383" s="39"/>
      <c r="M1383" s="39"/>
      <c r="N1383" s="128">
        <f t="shared" ref="N1383:N1446" si="24">SUM(N1382,-D1383,E1383)</f>
        <v>12864744</v>
      </c>
      <c r="O1383" s="4"/>
    </row>
    <row r="1384" spans="3:15" ht="16.5">
      <c r="C1384" s="38">
        <v>46146</v>
      </c>
      <c r="D1384" s="130">
        <v>123720</v>
      </c>
      <c r="E1384" s="130"/>
      <c r="F1384" s="4" t="s">
        <v>115</v>
      </c>
      <c r="G1384" s="39" t="s">
        <v>113</v>
      </c>
      <c r="H1384" s="39"/>
      <c r="I1384" s="39"/>
      <c r="J1384" s="39"/>
      <c r="K1384" s="39"/>
      <c r="L1384" s="39"/>
      <c r="M1384" s="39"/>
      <c r="N1384" s="128">
        <f t="shared" si="24"/>
        <v>12741024</v>
      </c>
      <c r="O1384" s="4"/>
    </row>
    <row r="1385" spans="3:15" ht="16.5">
      <c r="C1385" s="38">
        <v>46146</v>
      </c>
      <c r="D1385" s="130"/>
      <c r="E1385" s="130">
        <v>958975</v>
      </c>
      <c r="F1385" s="4" t="s">
        <v>91</v>
      </c>
      <c r="G1385" s="39" t="s">
        <v>90</v>
      </c>
      <c r="H1385" s="39" t="s">
        <v>89</v>
      </c>
      <c r="I1385" s="39"/>
      <c r="J1385" s="39"/>
      <c r="K1385" s="39"/>
      <c r="L1385" s="39"/>
      <c r="M1385" s="39"/>
      <c r="N1385" s="128">
        <f t="shared" si="24"/>
        <v>13699999</v>
      </c>
      <c r="O1385" s="4"/>
    </row>
    <row r="1386" spans="3:15" ht="16.5">
      <c r="C1386" s="38">
        <v>46146</v>
      </c>
      <c r="D1386" s="130"/>
      <c r="E1386" s="130">
        <v>117461</v>
      </c>
      <c r="F1386" s="4" t="s">
        <v>91</v>
      </c>
      <c r="G1386" s="39" t="s">
        <v>90</v>
      </c>
      <c r="H1386" s="39" t="s">
        <v>89</v>
      </c>
      <c r="I1386" s="39"/>
      <c r="J1386" s="39"/>
      <c r="K1386" s="39"/>
      <c r="L1386" s="39"/>
      <c r="M1386" s="39"/>
      <c r="N1386" s="128">
        <f t="shared" si="24"/>
        <v>13817460</v>
      </c>
      <c r="O1386" s="4"/>
    </row>
    <row r="1387" spans="3:15" ht="16.5">
      <c r="C1387" s="38">
        <v>46146</v>
      </c>
      <c r="D1387" s="130"/>
      <c r="E1387" s="130">
        <v>96011</v>
      </c>
      <c r="F1387" s="4" t="s">
        <v>91</v>
      </c>
      <c r="G1387" s="39" t="s">
        <v>90</v>
      </c>
      <c r="H1387" s="39" t="s">
        <v>89</v>
      </c>
      <c r="I1387" s="39"/>
      <c r="J1387" s="39"/>
      <c r="K1387" s="39"/>
      <c r="L1387" s="39"/>
      <c r="M1387" s="39"/>
      <c r="N1387" s="128">
        <f t="shared" si="24"/>
        <v>13913471</v>
      </c>
      <c r="O1387" s="4"/>
    </row>
    <row r="1388" spans="3:15" ht="16.5">
      <c r="C1388" s="38">
        <v>46146</v>
      </c>
      <c r="D1388" s="130"/>
      <c r="E1388" s="130">
        <v>161860</v>
      </c>
      <c r="F1388" s="4" t="s">
        <v>91</v>
      </c>
      <c r="G1388" s="39" t="s">
        <v>90</v>
      </c>
      <c r="H1388" s="39" t="s">
        <v>89</v>
      </c>
      <c r="I1388" s="39"/>
      <c r="J1388" s="39"/>
      <c r="K1388" s="39"/>
      <c r="L1388" s="39"/>
      <c r="M1388" s="39"/>
      <c r="N1388" s="128">
        <f t="shared" si="24"/>
        <v>14075331</v>
      </c>
      <c r="O1388" s="4"/>
    </row>
    <row r="1389" spans="3:15" ht="16.5">
      <c r="C1389" s="38">
        <v>46148</v>
      </c>
      <c r="D1389" s="130"/>
      <c r="E1389" s="130">
        <v>77060</v>
      </c>
      <c r="F1389" s="4" t="s">
        <v>91</v>
      </c>
      <c r="G1389" s="39" t="s">
        <v>90</v>
      </c>
      <c r="H1389" s="39" t="s">
        <v>89</v>
      </c>
      <c r="I1389" s="39"/>
      <c r="J1389" s="39"/>
      <c r="K1389" s="39"/>
      <c r="L1389" s="39"/>
      <c r="M1389" s="39"/>
      <c r="N1389" s="128">
        <f t="shared" si="24"/>
        <v>14152391</v>
      </c>
      <c r="O1389" s="4"/>
    </row>
    <row r="1390" spans="3:15" ht="16.5">
      <c r="C1390" s="38">
        <v>46148</v>
      </c>
      <c r="D1390" s="130">
        <v>440000</v>
      </c>
      <c r="E1390" s="130"/>
      <c r="F1390" s="4" t="s">
        <v>114</v>
      </c>
      <c r="G1390" s="39" t="s">
        <v>113</v>
      </c>
      <c r="H1390" s="39"/>
      <c r="I1390" s="39"/>
      <c r="J1390" s="39"/>
      <c r="K1390" s="39"/>
      <c r="L1390" s="39"/>
      <c r="M1390" s="39"/>
      <c r="N1390" s="128">
        <f t="shared" si="24"/>
        <v>13712391</v>
      </c>
      <c r="O1390" s="4"/>
    </row>
    <row r="1391" spans="3:15" ht="16.5">
      <c r="C1391" s="38">
        <v>46148</v>
      </c>
      <c r="D1391" s="130"/>
      <c r="E1391" s="130">
        <v>293295</v>
      </c>
      <c r="F1391" s="4" t="s">
        <v>112</v>
      </c>
      <c r="G1391" s="39" t="s">
        <v>90</v>
      </c>
      <c r="H1391" s="39" t="s">
        <v>111</v>
      </c>
      <c r="I1391" s="39"/>
      <c r="J1391" s="39"/>
      <c r="K1391" s="39"/>
      <c r="L1391" s="39"/>
      <c r="M1391" s="39"/>
      <c r="N1391" s="128">
        <f t="shared" si="24"/>
        <v>14005686</v>
      </c>
      <c r="O1391" s="4"/>
    </row>
    <row r="1392" spans="3:15" ht="16.5">
      <c r="C1392" s="38">
        <v>46148</v>
      </c>
      <c r="D1392" s="130">
        <v>169900</v>
      </c>
      <c r="E1392" s="130"/>
      <c r="F1392" s="4" t="s">
        <v>110</v>
      </c>
      <c r="G1392" s="39" t="s">
        <v>102</v>
      </c>
      <c r="H1392" s="39"/>
      <c r="I1392" s="39"/>
      <c r="J1392" s="39"/>
      <c r="K1392" s="39"/>
      <c r="L1392" s="39"/>
      <c r="M1392" s="39"/>
      <c r="N1392" s="128">
        <f t="shared" si="24"/>
        <v>13835786</v>
      </c>
      <c r="O1392" s="4"/>
    </row>
    <row r="1393" spans="3:15" ht="16.5">
      <c r="C1393" s="38">
        <v>46148</v>
      </c>
      <c r="D1393" s="130"/>
      <c r="E1393" s="130">
        <v>419116</v>
      </c>
      <c r="F1393" s="4" t="s">
        <v>91</v>
      </c>
      <c r="G1393" s="39" t="s">
        <v>90</v>
      </c>
      <c r="H1393" s="39" t="s">
        <v>89</v>
      </c>
      <c r="I1393" s="39"/>
      <c r="J1393" s="39"/>
      <c r="K1393" s="39"/>
      <c r="L1393" s="39"/>
      <c r="M1393" s="39"/>
      <c r="N1393" s="128">
        <f t="shared" si="24"/>
        <v>14254902</v>
      </c>
      <c r="O1393" s="4"/>
    </row>
    <row r="1394" spans="3:15" ht="16.5">
      <c r="C1394" s="38">
        <v>46148</v>
      </c>
      <c r="D1394" s="130">
        <v>11780</v>
      </c>
      <c r="E1394" s="130"/>
      <c r="F1394" s="4" t="s">
        <v>109</v>
      </c>
      <c r="G1394" s="39" t="s">
        <v>97</v>
      </c>
      <c r="H1394" s="39" t="s">
        <v>76</v>
      </c>
      <c r="I1394" s="39"/>
      <c r="J1394" s="39"/>
      <c r="K1394" s="39"/>
      <c r="L1394" s="39"/>
      <c r="M1394" s="39"/>
      <c r="N1394" s="128">
        <f t="shared" si="24"/>
        <v>14243122</v>
      </c>
      <c r="O1394" s="4"/>
    </row>
    <row r="1395" spans="3:15" ht="16.5">
      <c r="C1395" s="38">
        <v>46148</v>
      </c>
      <c r="D1395" s="130">
        <v>4000</v>
      </c>
      <c r="E1395" s="130"/>
      <c r="F1395" s="4" t="s">
        <v>103</v>
      </c>
      <c r="G1395" s="39" t="s">
        <v>102</v>
      </c>
      <c r="H1395" s="39"/>
      <c r="I1395" s="39"/>
      <c r="J1395" s="39"/>
      <c r="K1395" s="39"/>
      <c r="L1395" s="39"/>
      <c r="M1395" s="39"/>
      <c r="N1395" s="128">
        <f t="shared" si="24"/>
        <v>14239122</v>
      </c>
      <c r="O1395" s="4"/>
    </row>
    <row r="1396" spans="3:15" ht="16.5">
      <c r="C1396" s="38">
        <v>46148</v>
      </c>
      <c r="D1396" s="130">
        <v>11780</v>
      </c>
      <c r="E1396" s="130"/>
      <c r="F1396" s="4" t="s">
        <v>109</v>
      </c>
      <c r="G1396" s="39" t="s">
        <v>97</v>
      </c>
      <c r="H1396" s="39" t="s">
        <v>76</v>
      </c>
      <c r="I1396" s="39"/>
      <c r="J1396" s="39"/>
      <c r="K1396" s="39"/>
      <c r="L1396" s="39"/>
      <c r="M1396" s="39"/>
      <c r="N1396" s="128">
        <f t="shared" si="24"/>
        <v>14227342</v>
      </c>
      <c r="O1396" s="4"/>
    </row>
    <row r="1397" spans="3:15" ht="16.5">
      <c r="C1397" s="38">
        <v>46149</v>
      </c>
      <c r="D1397" s="130"/>
      <c r="E1397" s="130">
        <v>228610</v>
      </c>
      <c r="F1397" s="4" t="s">
        <v>91</v>
      </c>
      <c r="G1397" s="39" t="s">
        <v>90</v>
      </c>
      <c r="H1397" s="39" t="s">
        <v>89</v>
      </c>
      <c r="I1397" s="39"/>
      <c r="J1397" s="39"/>
      <c r="K1397" s="39"/>
      <c r="L1397" s="39"/>
      <c r="M1397" s="39"/>
      <c r="N1397" s="128">
        <f t="shared" si="24"/>
        <v>14455952</v>
      </c>
      <c r="O1397" s="4"/>
    </row>
    <row r="1398" spans="3:15" ht="16.5">
      <c r="C1398" s="38">
        <v>46149</v>
      </c>
      <c r="D1398" s="130">
        <v>11780</v>
      </c>
      <c r="E1398" s="130"/>
      <c r="F1398" s="4" t="s">
        <v>109</v>
      </c>
      <c r="G1398" s="39" t="s">
        <v>97</v>
      </c>
      <c r="H1398" s="39" t="s">
        <v>76</v>
      </c>
      <c r="I1398" s="39"/>
      <c r="J1398" s="39"/>
      <c r="K1398" s="39"/>
      <c r="L1398" s="39"/>
      <c r="M1398" s="39"/>
      <c r="N1398" s="128">
        <f t="shared" si="24"/>
        <v>14444172</v>
      </c>
      <c r="O1398" s="4"/>
    </row>
    <row r="1399" spans="3:15" ht="16.5">
      <c r="C1399" s="38">
        <v>46149</v>
      </c>
      <c r="D1399" s="130">
        <v>1000</v>
      </c>
      <c r="E1399" s="130"/>
      <c r="F1399" s="4" t="s">
        <v>108</v>
      </c>
      <c r="G1399" s="39" t="s">
        <v>102</v>
      </c>
      <c r="H1399" s="39"/>
      <c r="I1399" s="39"/>
      <c r="J1399" s="39"/>
      <c r="K1399" s="39"/>
      <c r="L1399" s="39"/>
      <c r="M1399" s="39"/>
      <c r="N1399" s="128">
        <f t="shared" si="24"/>
        <v>14443172</v>
      </c>
      <c r="O1399" s="4"/>
    </row>
    <row r="1400" spans="3:15" ht="16.5">
      <c r="C1400" s="38">
        <v>46149</v>
      </c>
      <c r="D1400" s="130">
        <v>17900</v>
      </c>
      <c r="E1400" s="130"/>
      <c r="F1400" s="4" t="s">
        <v>107</v>
      </c>
      <c r="G1400" s="39" t="s">
        <v>102</v>
      </c>
      <c r="H1400" s="39"/>
      <c r="I1400" s="39"/>
      <c r="J1400" s="39"/>
      <c r="K1400" s="39"/>
      <c r="L1400" s="39"/>
      <c r="M1400" s="39"/>
      <c r="N1400" s="128">
        <f t="shared" si="24"/>
        <v>14425272</v>
      </c>
      <c r="O1400" s="4"/>
    </row>
    <row r="1401" spans="3:15" ht="16.5">
      <c r="C1401" s="38">
        <v>46149</v>
      </c>
      <c r="D1401" s="130">
        <v>34590</v>
      </c>
      <c r="E1401" s="130"/>
      <c r="F1401" s="4" t="s">
        <v>106</v>
      </c>
      <c r="G1401" s="39" t="s">
        <v>102</v>
      </c>
      <c r="H1401" s="39"/>
      <c r="I1401" s="39"/>
      <c r="J1401" s="39"/>
      <c r="K1401" s="39"/>
      <c r="L1401" s="39"/>
      <c r="M1401" s="39"/>
      <c r="N1401" s="128">
        <f t="shared" si="24"/>
        <v>14390682</v>
      </c>
      <c r="O1401" s="4"/>
    </row>
    <row r="1402" spans="3:15" ht="16.5">
      <c r="C1402" s="38">
        <v>46150</v>
      </c>
      <c r="D1402" s="130"/>
      <c r="E1402" s="130">
        <v>890839</v>
      </c>
      <c r="F1402" s="4" t="s">
        <v>91</v>
      </c>
      <c r="G1402" s="39" t="s">
        <v>90</v>
      </c>
      <c r="H1402" s="39" t="s">
        <v>89</v>
      </c>
      <c r="I1402" s="39"/>
      <c r="J1402" s="39"/>
      <c r="K1402" s="39"/>
      <c r="L1402" s="39"/>
      <c r="M1402" s="39"/>
      <c r="N1402" s="128">
        <f t="shared" si="24"/>
        <v>15281521</v>
      </c>
      <c r="O1402" s="4"/>
    </row>
    <row r="1403" spans="3:15" ht="16.5">
      <c r="C1403" s="38">
        <v>46151</v>
      </c>
      <c r="D1403" s="130"/>
      <c r="E1403" s="130">
        <v>280545</v>
      </c>
      <c r="F1403" s="4" t="s">
        <v>91</v>
      </c>
      <c r="G1403" s="39" t="s">
        <v>90</v>
      </c>
      <c r="H1403" s="39" t="s">
        <v>89</v>
      </c>
      <c r="I1403" s="39"/>
      <c r="J1403" s="39"/>
      <c r="K1403" s="39"/>
      <c r="L1403" s="39"/>
      <c r="M1403" s="39"/>
      <c r="N1403" s="128">
        <f t="shared" si="24"/>
        <v>15562066</v>
      </c>
      <c r="O1403" s="4"/>
    </row>
    <row r="1404" spans="3:15" ht="16.5">
      <c r="C1404" s="38">
        <v>46151</v>
      </c>
      <c r="D1404" s="130">
        <v>3700</v>
      </c>
      <c r="E1404" s="130"/>
      <c r="F1404" s="4" t="s">
        <v>105</v>
      </c>
      <c r="G1404" s="39" t="s">
        <v>102</v>
      </c>
      <c r="H1404" s="39"/>
      <c r="I1404" s="39"/>
      <c r="J1404" s="39"/>
      <c r="K1404" s="39"/>
      <c r="L1404" s="39"/>
      <c r="M1404" s="39"/>
      <c r="N1404" s="128">
        <f t="shared" si="24"/>
        <v>15558366</v>
      </c>
      <c r="O1404" s="4"/>
    </row>
    <row r="1405" spans="3:15" ht="16.5">
      <c r="C1405" s="38">
        <v>46151</v>
      </c>
      <c r="D1405" s="130">
        <v>125000</v>
      </c>
      <c r="E1405" s="130"/>
      <c r="F1405" s="4" t="s">
        <v>104</v>
      </c>
      <c r="G1405" s="39" t="s">
        <v>102</v>
      </c>
      <c r="H1405" s="39"/>
      <c r="I1405" s="39"/>
      <c r="J1405" s="39"/>
      <c r="K1405" s="39"/>
      <c r="L1405" s="39"/>
      <c r="M1405" s="39"/>
      <c r="N1405" s="128">
        <f t="shared" si="24"/>
        <v>15433366</v>
      </c>
      <c r="O1405" s="4"/>
    </row>
    <row r="1406" spans="3:15" ht="16.5">
      <c r="C1406" s="38">
        <v>46151</v>
      </c>
      <c r="D1406" s="130">
        <v>72000</v>
      </c>
      <c r="E1406" s="130"/>
      <c r="F1406" s="4" t="s">
        <v>103</v>
      </c>
      <c r="G1406" s="39" t="s">
        <v>102</v>
      </c>
      <c r="H1406" s="39"/>
      <c r="I1406" s="39"/>
      <c r="J1406" s="39"/>
      <c r="K1406" s="39"/>
      <c r="L1406" s="39"/>
      <c r="M1406" s="39"/>
      <c r="N1406" s="128">
        <f t="shared" si="24"/>
        <v>15361366</v>
      </c>
      <c r="O1406" s="4"/>
    </row>
    <row r="1407" spans="3:15" ht="16.5">
      <c r="C1407" s="38">
        <v>46151</v>
      </c>
      <c r="D1407" s="130"/>
      <c r="E1407" s="130">
        <v>17900</v>
      </c>
      <c r="F1407" s="4" t="s">
        <v>101</v>
      </c>
      <c r="G1407" s="39" t="s">
        <v>90</v>
      </c>
      <c r="H1407" s="39" t="s">
        <v>89</v>
      </c>
      <c r="I1407" s="39"/>
      <c r="J1407" s="39"/>
      <c r="K1407" s="39"/>
      <c r="L1407" s="39"/>
      <c r="M1407" s="39"/>
      <c r="N1407" s="128">
        <f t="shared" si="24"/>
        <v>15379266</v>
      </c>
      <c r="O1407" s="4"/>
    </row>
    <row r="1408" spans="3:15" ht="16.5">
      <c r="C1408" s="38">
        <v>46152</v>
      </c>
      <c r="D1408" s="130"/>
      <c r="E1408" s="130">
        <v>572816</v>
      </c>
      <c r="F1408" s="4" t="s">
        <v>91</v>
      </c>
      <c r="G1408" s="39" t="s">
        <v>90</v>
      </c>
      <c r="H1408" s="39" t="s">
        <v>89</v>
      </c>
      <c r="I1408" s="39"/>
      <c r="J1408" s="39"/>
      <c r="K1408" s="39"/>
      <c r="L1408" s="39"/>
      <c r="M1408" s="39"/>
      <c r="N1408" s="128">
        <f t="shared" si="24"/>
        <v>15952082</v>
      </c>
      <c r="O1408" s="4"/>
    </row>
    <row r="1409" spans="3:15" ht="16.5">
      <c r="C1409" s="38">
        <v>46153</v>
      </c>
      <c r="D1409" s="130">
        <v>708806</v>
      </c>
      <c r="E1409" s="130"/>
      <c r="F1409" s="4" t="s">
        <v>100</v>
      </c>
      <c r="G1409" s="39" t="s">
        <v>97</v>
      </c>
      <c r="H1409" s="39" t="s">
        <v>63</v>
      </c>
      <c r="I1409" s="39" t="s">
        <v>90</v>
      </c>
      <c r="J1409" s="39">
        <v>300</v>
      </c>
      <c r="K1409" s="39"/>
      <c r="L1409" s="39"/>
      <c r="M1409" s="39"/>
      <c r="N1409" s="128">
        <f t="shared" si="24"/>
        <v>15243276</v>
      </c>
      <c r="O1409" s="4"/>
    </row>
    <row r="1410" spans="3:15" ht="16.5">
      <c r="C1410" s="38">
        <v>46153</v>
      </c>
      <c r="D1410" s="130"/>
      <c r="E1410" s="130">
        <v>185295</v>
      </c>
      <c r="F1410" s="4" t="s">
        <v>91</v>
      </c>
      <c r="G1410" s="39" t="s">
        <v>90</v>
      </c>
      <c r="H1410" s="39" t="s">
        <v>89</v>
      </c>
      <c r="I1410" s="39"/>
      <c r="J1410" s="39"/>
      <c r="K1410" s="39"/>
      <c r="L1410" s="39"/>
      <c r="M1410" s="39"/>
      <c r="N1410" s="128">
        <f t="shared" si="24"/>
        <v>15428571</v>
      </c>
      <c r="O1410" s="4"/>
    </row>
    <row r="1411" spans="3:15" ht="16.5">
      <c r="C1411" s="38">
        <v>46153</v>
      </c>
      <c r="D1411" s="130">
        <v>181500</v>
      </c>
      <c r="E1411" s="130"/>
      <c r="F1411" s="4" t="s">
        <v>99</v>
      </c>
      <c r="G1411" s="39" t="s">
        <v>97</v>
      </c>
      <c r="H1411" s="39" t="s">
        <v>41</v>
      </c>
      <c r="I1411" s="39" t="s">
        <v>838</v>
      </c>
      <c r="J1411" s="39"/>
      <c r="K1411" s="39"/>
      <c r="L1411" s="39"/>
      <c r="M1411" s="39"/>
      <c r="N1411" s="128">
        <f t="shared" si="24"/>
        <v>15247071</v>
      </c>
      <c r="O1411" s="4"/>
    </row>
    <row r="1412" spans="3:15" ht="16.5">
      <c r="C1412" s="38">
        <v>46153</v>
      </c>
      <c r="D1412" s="130">
        <v>252593</v>
      </c>
      <c r="E1412" s="130"/>
      <c r="F1412" s="4" t="s">
        <v>98</v>
      </c>
      <c r="G1412" s="39" t="s">
        <v>97</v>
      </c>
      <c r="H1412" s="39" t="s">
        <v>41</v>
      </c>
      <c r="I1412" s="39" t="s">
        <v>96</v>
      </c>
      <c r="J1412" s="39">
        <v>180600</v>
      </c>
      <c r="K1412" s="39" t="s">
        <v>95</v>
      </c>
      <c r="L1412" s="39">
        <v>20</v>
      </c>
      <c r="M1412" s="39"/>
      <c r="N1412" s="128">
        <f t="shared" si="24"/>
        <v>14994478</v>
      </c>
      <c r="O1412" s="4"/>
    </row>
    <row r="1413" spans="3:15" ht="16.5">
      <c r="C1413" s="38">
        <v>46154</v>
      </c>
      <c r="D1413" s="130">
        <v>600000</v>
      </c>
      <c r="E1413" s="130"/>
      <c r="F1413" s="4" t="s">
        <v>94</v>
      </c>
      <c r="G1413" s="39" t="s">
        <v>93</v>
      </c>
      <c r="H1413" s="39" t="s">
        <v>92</v>
      </c>
      <c r="I1413" s="39"/>
      <c r="J1413" s="39"/>
      <c r="K1413" s="39"/>
      <c r="L1413" s="39"/>
      <c r="M1413" s="39"/>
      <c r="N1413" s="128">
        <f t="shared" si="24"/>
        <v>14394478</v>
      </c>
      <c r="O1413" s="4"/>
    </row>
    <row r="1414" spans="3:15" ht="16.5">
      <c r="C1414" s="38">
        <v>46154</v>
      </c>
      <c r="D1414" s="130"/>
      <c r="E1414" s="130">
        <v>247756</v>
      </c>
      <c r="F1414" s="4" t="s">
        <v>91</v>
      </c>
      <c r="G1414" s="39" t="s">
        <v>90</v>
      </c>
      <c r="H1414" s="39" t="s">
        <v>89</v>
      </c>
      <c r="I1414" s="39"/>
      <c r="J1414" s="39"/>
      <c r="K1414" s="39"/>
      <c r="L1414" s="39"/>
      <c r="M1414" s="39"/>
      <c r="N1414" s="128">
        <f t="shared" si="24"/>
        <v>14642234</v>
      </c>
      <c r="O1414" s="4"/>
    </row>
    <row r="1415" spans="3:15" ht="16.5">
      <c r="C1415" s="38">
        <v>46154</v>
      </c>
      <c r="D1415" s="130"/>
      <c r="E1415" s="130">
        <v>80998</v>
      </c>
      <c r="F1415" s="4" t="s">
        <v>91</v>
      </c>
      <c r="G1415" s="39" t="s">
        <v>90</v>
      </c>
      <c r="H1415" s="39" t="s">
        <v>89</v>
      </c>
      <c r="I1415" s="39"/>
      <c r="J1415" s="39"/>
      <c r="K1415" s="39"/>
      <c r="L1415" s="39"/>
      <c r="M1415" s="39"/>
      <c r="N1415" s="128">
        <f t="shared" si="24"/>
        <v>14723232</v>
      </c>
      <c r="O1415" s="4"/>
    </row>
    <row r="1416" spans="3:15" ht="16.5">
      <c r="C1416" s="38">
        <v>46155</v>
      </c>
      <c r="D1416" s="130"/>
      <c r="E1416" s="130">
        <v>1790792</v>
      </c>
      <c r="F1416" s="49" t="s">
        <v>91</v>
      </c>
      <c r="G1416" s="39" t="s">
        <v>90</v>
      </c>
      <c r="H1416" s="39" t="s">
        <v>89</v>
      </c>
      <c r="I1416" s="39"/>
      <c r="J1416" s="39"/>
      <c r="K1416" s="39"/>
      <c r="L1416" s="39"/>
      <c r="M1416" s="39"/>
      <c r="N1416" s="128">
        <f t="shared" si="24"/>
        <v>16514024</v>
      </c>
      <c r="O1416" s="4"/>
    </row>
    <row r="1417" spans="3:15" ht="16.5">
      <c r="C1417" s="38">
        <v>46155</v>
      </c>
      <c r="D1417" s="130">
        <v>231950</v>
      </c>
      <c r="E1417" s="130"/>
      <c r="F1417" s="49" t="s">
        <v>395</v>
      </c>
      <c r="G1417" s="39" t="s">
        <v>97</v>
      </c>
      <c r="H1417" s="39" t="s">
        <v>63</v>
      </c>
      <c r="I1417" s="39" t="s">
        <v>90</v>
      </c>
      <c r="J1417" s="39"/>
      <c r="K1417" s="39"/>
      <c r="L1417" s="39"/>
      <c r="M1417" s="39"/>
      <c r="N1417" s="128">
        <f t="shared" si="24"/>
        <v>16282074</v>
      </c>
      <c r="O1417" s="4"/>
    </row>
    <row r="1418" spans="3:15" ht="16.5">
      <c r="C1418" s="38">
        <v>46155</v>
      </c>
      <c r="D1418" s="130">
        <v>3300</v>
      </c>
      <c r="E1418" s="130"/>
      <c r="F1418" s="49" t="s">
        <v>103</v>
      </c>
      <c r="G1418" s="39" t="s">
        <v>102</v>
      </c>
      <c r="H1418" s="39"/>
      <c r="I1418" s="39"/>
      <c r="J1418" s="39"/>
      <c r="K1418" s="39"/>
      <c r="L1418" s="39"/>
      <c r="M1418" s="39"/>
      <c r="N1418" s="128">
        <f t="shared" si="24"/>
        <v>16278774</v>
      </c>
      <c r="O1418" s="4"/>
    </row>
    <row r="1419" spans="3:15" ht="16.5">
      <c r="C1419" s="38">
        <v>46156</v>
      </c>
      <c r="D1419" s="130"/>
      <c r="E1419" s="130">
        <v>384568</v>
      </c>
      <c r="F1419" s="49" t="s">
        <v>91</v>
      </c>
      <c r="G1419" s="39" t="s">
        <v>90</v>
      </c>
      <c r="H1419" s="39" t="s">
        <v>89</v>
      </c>
      <c r="I1419" s="39"/>
      <c r="J1419" s="39"/>
      <c r="K1419" s="39"/>
      <c r="L1419" s="39"/>
      <c r="M1419" s="39"/>
      <c r="N1419" s="128">
        <f t="shared" si="24"/>
        <v>16663342</v>
      </c>
      <c r="O1419" s="4"/>
    </row>
    <row r="1420" spans="3:15" ht="16.5">
      <c r="C1420" s="38">
        <v>46156</v>
      </c>
      <c r="D1420" s="130">
        <v>181500</v>
      </c>
      <c r="E1420" s="130"/>
      <c r="F1420" s="49" t="s">
        <v>99</v>
      </c>
      <c r="G1420" s="39" t="s">
        <v>97</v>
      </c>
      <c r="H1420" s="39" t="s">
        <v>39</v>
      </c>
      <c r="I1420" s="39" t="s">
        <v>838</v>
      </c>
      <c r="J1420" s="39"/>
      <c r="K1420" s="39"/>
      <c r="L1420" s="39"/>
      <c r="M1420" s="39"/>
      <c r="N1420" s="128">
        <f t="shared" si="24"/>
        <v>16481842</v>
      </c>
      <c r="O1420" s="4"/>
    </row>
    <row r="1421" spans="3:15" ht="16.5">
      <c r="C1421" s="38">
        <v>46156</v>
      </c>
      <c r="D1421" s="130">
        <v>529118</v>
      </c>
      <c r="E1421" s="130"/>
      <c r="F1421" s="49" t="s">
        <v>850</v>
      </c>
      <c r="G1421" s="39" t="s">
        <v>97</v>
      </c>
      <c r="H1421" s="39" t="s">
        <v>39</v>
      </c>
      <c r="I1421" s="39" t="s">
        <v>96</v>
      </c>
      <c r="J1421" s="39">
        <v>418110</v>
      </c>
      <c r="K1421" s="39" t="s">
        <v>95</v>
      </c>
      <c r="L1421" s="39">
        <v>21</v>
      </c>
      <c r="M1421" s="39"/>
      <c r="N1421" s="128">
        <f t="shared" si="24"/>
        <v>15952724</v>
      </c>
      <c r="O1421" s="4"/>
    </row>
    <row r="1422" spans="3:15" ht="16.5">
      <c r="C1422" s="38">
        <v>46156</v>
      </c>
      <c r="D1422" s="130">
        <v>181500</v>
      </c>
      <c r="E1422" s="130"/>
      <c r="F1422" s="49" t="s">
        <v>99</v>
      </c>
      <c r="G1422" s="39" t="s">
        <v>97</v>
      </c>
      <c r="H1422" s="39" t="s">
        <v>44</v>
      </c>
      <c r="I1422" s="39" t="s">
        <v>838</v>
      </c>
      <c r="J1422" s="39"/>
      <c r="K1422" s="39"/>
      <c r="L1422" s="39"/>
      <c r="M1422" s="39"/>
      <c r="N1422" s="128">
        <f t="shared" si="24"/>
        <v>15771224</v>
      </c>
      <c r="O1422" s="4"/>
    </row>
    <row r="1423" spans="3:15" ht="16.5">
      <c r="C1423" s="38">
        <v>46156</v>
      </c>
      <c r="D1423" s="130">
        <v>646041</v>
      </c>
      <c r="E1423" s="130"/>
      <c r="F1423" s="49" t="s">
        <v>851</v>
      </c>
      <c r="G1423" s="39" t="s">
        <v>97</v>
      </c>
      <c r="H1423" s="39" t="s">
        <v>44</v>
      </c>
      <c r="I1423" s="39" t="s">
        <v>96</v>
      </c>
      <c r="J1423" s="39">
        <v>502200</v>
      </c>
      <c r="K1423" s="39" t="s">
        <v>95</v>
      </c>
      <c r="L1423" s="39">
        <v>30</v>
      </c>
      <c r="M1423" s="39"/>
      <c r="N1423" s="128">
        <f t="shared" si="24"/>
        <v>15125183</v>
      </c>
      <c r="O1423" s="4"/>
    </row>
    <row r="1424" spans="3:15" ht="16.5">
      <c r="C1424" s="38">
        <v>46157</v>
      </c>
      <c r="D1424" s="130"/>
      <c r="E1424" s="130">
        <v>946678</v>
      </c>
      <c r="F1424" s="49" t="s">
        <v>91</v>
      </c>
      <c r="G1424" s="39" t="s">
        <v>90</v>
      </c>
      <c r="H1424" s="39" t="s">
        <v>89</v>
      </c>
      <c r="I1424" s="39"/>
      <c r="J1424" s="39"/>
      <c r="K1424" s="39"/>
      <c r="L1424" s="39"/>
      <c r="M1424" s="39"/>
      <c r="N1424" s="128">
        <f t="shared" si="24"/>
        <v>16071861</v>
      </c>
      <c r="O1424" s="4"/>
    </row>
    <row r="1425" spans="3:15" ht="16.5">
      <c r="C1425" s="38">
        <v>46157</v>
      </c>
      <c r="D1425" s="130">
        <v>50000</v>
      </c>
      <c r="E1425" s="130"/>
      <c r="F1425" s="49" t="s">
        <v>852</v>
      </c>
      <c r="G1425" s="39" t="s">
        <v>853</v>
      </c>
      <c r="H1425" s="39"/>
      <c r="I1425" s="39"/>
      <c r="J1425" s="39"/>
      <c r="K1425" s="39"/>
      <c r="L1425" s="39"/>
      <c r="M1425" s="39"/>
      <c r="N1425" s="128">
        <f t="shared" si="24"/>
        <v>16021861</v>
      </c>
      <c r="O1425" s="4"/>
    </row>
    <row r="1426" spans="3:15" ht="16.5">
      <c r="C1426" s="38">
        <v>46157</v>
      </c>
      <c r="D1426" s="130"/>
      <c r="E1426" s="130">
        <v>1</v>
      </c>
      <c r="F1426" s="49" t="s">
        <v>854</v>
      </c>
      <c r="G1426" s="39" t="s">
        <v>90</v>
      </c>
      <c r="H1426" s="39" t="s">
        <v>161</v>
      </c>
      <c r="I1426" s="39"/>
      <c r="J1426" s="39"/>
      <c r="K1426" s="39"/>
      <c r="L1426" s="39"/>
      <c r="M1426" s="39"/>
      <c r="N1426" s="128">
        <f t="shared" si="24"/>
        <v>16021862</v>
      </c>
      <c r="O1426" s="4"/>
    </row>
    <row r="1427" spans="3:15" ht="16.5">
      <c r="C1427" s="38">
        <v>46158</v>
      </c>
      <c r="D1427" s="130">
        <v>3300</v>
      </c>
      <c r="E1427" s="130"/>
      <c r="F1427" s="49" t="s">
        <v>103</v>
      </c>
      <c r="G1427" s="39" t="s">
        <v>102</v>
      </c>
      <c r="H1427" s="39"/>
      <c r="I1427" s="39"/>
      <c r="J1427" s="39"/>
      <c r="K1427" s="39"/>
      <c r="L1427" s="39"/>
      <c r="M1427" s="39"/>
      <c r="N1427" s="128">
        <f t="shared" si="24"/>
        <v>16018562</v>
      </c>
      <c r="O1427" s="4"/>
    </row>
    <row r="1428" spans="3:15" ht="16.5">
      <c r="C1428" s="38">
        <v>46158</v>
      </c>
      <c r="D1428" s="130"/>
      <c r="E1428" s="130">
        <v>489385</v>
      </c>
      <c r="F1428" s="49" t="s">
        <v>91</v>
      </c>
      <c r="G1428" s="39" t="s">
        <v>90</v>
      </c>
      <c r="H1428" s="39" t="s">
        <v>89</v>
      </c>
      <c r="I1428" s="39"/>
      <c r="J1428" s="39"/>
      <c r="K1428" s="39"/>
      <c r="L1428" s="39"/>
      <c r="M1428" s="39"/>
      <c r="N1428" s="128">
        <f t="shared" si="24"/>
        <v>16507947</v>
      </c>
      <c r="O1428" s="4"/>
    </row>
    <row r="1429" spans="3:15" ht="16.5">
      <c r="C1429" s="38">
        <v>46158</v>
      </c>
      <c r="D1429" s="130">
        <v>1120000</v>
      </c>
      <c r="E1429" s="130"/>
      <c r="F1429" s="49" t="s">
        <v>855</v>
      </c>
      <c r="G1429" s="39" t="s">
        <v>97</v>
      </c>
      <c r="H1429" s="39" t="s">
        <v>44</v>
      </c>
      <c r="I1429" s="39" t="s">
        <v>90</v>
      </c>
      <c r="J1429" s="39">
        <v>300</v>
      </c>
      <c r="K1429" s="39"/>
      <c r="L1429" s="39"/>
      <c r="M1429" s="39"/>
      <c r="N1429" s="128">
        <f t="shared" si="24"/>
        <v>15387947</v>
      </c>
      <c r="O1429" s="4"/>
    </row>
    <row r="1430" spans="3:15" ht="16.5">
      <c r="C1430" s="38">
        <v>46158</v>
      </c>
      <c r="D1430" s="130">
        <v>2335000</v>
      </c>
      <c r="E1430" s="130"/>
      <c r="F1430" s="49" t="s">
        <v>856</v>
      </c>
      <c r="G1430" s="39" t="s">
        <v>97</v>
      </c>
      <c r="H1430" s="39" t="s">
        <v>39</v>
      </c>
      <c r="I1430" s="39" t="s">
        <v>90</v>
      </c>
      <c r="J1430" s="39">
        <v>500</v>
      </c>
      <c r="K1430" s="39"/>
      <c r="L1430" s="39"/>
      <c r="M1430" s="39"/>
      <c r="N1430" s="128">
        <f t="shared" si="24"/>
        <v>13052947</v>
      </c>
      <c r="O1430" s="4"/>
    </row>
    <row r="1431" spans="3:15" ht="16.5">
      <c r="C1431" s="38">
        <v>46158</v>
      </c>
      <c r="D1431" s="130">
        <v>945000</v>
      </c>
      <c r="E1431" s="130"/>
      <c r="F1431" s="49" t="s">
        <v>857</v>
      </c>
      <c r="G1431" s="39" t="s">
        <v>97</v>
      </c>
      <c r="H1431" s="39" t="s">
        <v>66</v>
      </c>
      <c r="I1431" s="39" t="s">
        <v>90</v>
      </c>
      <c r="J1431" s="39">
        <v>500</v>
      </c>
      <c r="K1431" s="39"/>
      <c r="L1431" s="39"/>
      <c r="M1431" s="39"/>
      <c r="N1431" s="128">
        <f t="shared" si="24"/>
        <v>12107947</v>
      </c>
      <c r="O1431" s="4"/>
    </row>
    <row r="1432" spans="3:15" ht="16.5">
      <c r="C1432" s="38">
        <v>46159</v>
      </c>
      <c r="D1432" s="130"/>
      <c r="E1432" s="130">
        <v>488210</v>
      </c>
      <c r="F1432" s="49" t="s">
        <v>91</v>
      </c>
      <c r="G1432" s="39" t="s">
        <v>90</v>
      </c>
      <c r="H1432" s="39" t="s">
        <v>89</v>
      </c>
      <c r="I1432" s="39"/>
      <c r="J1432" s="39"/>
      <c r="K1432" s="39"/>
      <c r="L1432" s="39"/>
      <c r="M1432" s="39"/>
      <c r="N1432" s="128">
        <f t="shared" si="24"/>
        <v>12596157</v>
      </c>
      <c r="O1432" s="4"/>
    </row>
    <row r="1433" spans="3:15" ht="16.5">
      <c r="C1433" s="38">
        <v>46159</v>
      </c>
      <c r="D1433" s="130">
        <v>69000</v>
      </c>
      <c r="E1433" s="130"/>
      <c r="F1433" s="49" t="s">
        <v>858</v>
      </c>
      <c r="G1433" s="39" t="s">
        <v>102</v>
      </c>
      <c r="H1433" s="39"/>
      <c r="I1433" s="39"/>
      <c r="J1433" s="39"/>
      <c r="K1433" s="39"/>
      <c r="L1433" s="39"/>
      <c r="M1433" s="39"/>
      <c r="N1433" s="129">
        <f t="shared" si="24"/>
        <v>12527157</v>
      </c>
      <c r="O1433" s="4"/>
    </row>
    <row r="1434" spans="3:15" ht="16.5">
      <c r="C1434" s="38">
        <v>46160</v>
      </c>
      <c r="D1434" s="130"/>
      <c r="E1434" s="130">
        <v>414112</v>
      </c>
      <c r="F1434" s="49" t="s">
        <v>91</v>
      </c>
      <c r="G1434" s="39" t="s">
        <v>90</v>
      </c>
      <c r="H1434" s="39" t="s">
        <v>89</v>
      </c>
      <c r="I1434" s="39"/>
      <c r="J1434" s="39"/>
      <c r="K1434" s="39"/>
      <c r="L1434" s="39"/>
      <c r="M1434" s="39"/>
      <c r="N1434" s="129">
        <f t="shared" si="24"/>
        <v>12941269</v>
      </c>
      <c r="O1434" s="4"/>
    </row>
    <row r="1435" spans="3:15" ht="16.5">
      <c r="C1435" s="38">
        <v>46160</v>
      </c>
      <c r="D1435" s="130">
        <v>32180</v>
      </c>
      <c r="E1435" s="130"/>
      <c r="F1435" s="49" t="s">
        <v>859</v>
      </c>
      <c r="G1435" s="39" t="s">
        <v>97</v>
      </c>
      <c r="H1435" s="39" t="s">
        <v>63</v>
      </c>
      <c r="I1435" s="39" t="s">
        <v>96</v>
      </c>
      <c r="J1435" s="39">
        <v>32180</v>
      </c>
      <c r="K1435" s="39">
        <v>2</v>
      </c>
      <c r="L1435" s="39"/>
      <c r="M1435" s="39"/>
      <c r="N1435" s="129">
        <f t="shared" si="24"/>
        <v>12909089</v>
      </c>
      <c r="O1435" s="4"/>
    </row>
    <row r="1436" spans="3:15" ht="16.5">
      <c r="C1436" s="38">
        <v>46160</v>
      </c>
      <c r="D1436" s="130">
        <v>56140</v>
      </c>
      <c r="E1436" s="130"/>
      <c r="F1436" s="49" t="s">
        <v>860</v>
      </c>
      <c r="G1436" s="39"/>
      <c r="H1436" s="39"/>
      <c r="I1436" s="39"/>
      <c r="J1436" s="39"/>
      <c r="K1436" s="39"/>
      <c r="L1436" s="39"/>
      <c r="M1436" s="39"/>
      <c r="N1436" s="129">
        <f t="shared" si="24"/>
        <v>12852949</v>
      </c>
      <c r="O1436" s="4"/>
    </row>
    <row r="1437" spans="3:15" ht="16.5">
      <c r="C1437" s="38">
        <v>46160</v>
      </c>
      <c r="D1437" s="130">
        <v>20000</v>
      </c>
      <c r="E1437" s="130"/>
      <c r="F1437" s="49" t="s">
        <v>252</v>
      </c>
      <c r="G1437" s="39" t="s">
        <v>102</v>
      </c>
      <c r="H1437" s="39"/>
      <c r="I1437" s="39"/>
      <c r="J1437" s="39"/>
      <c r="K1437" s="39"/>
      <c r="L1437" s="39"/>
      <c r="M1437" s="39"/>
      <c r="N1437" s="129">
        <f t="shared" si="24"/>
        <v>12832949</v>
      </c>
      <c r="O1437" s="4"/>
    </row>
    <row r="1438" spans="3:15" ht="16.5">
      <c r="C1438" s="38">
        <v>46160</v>
      </c>
      <c r="D1438" s="130">
        <v>30000</v>
      </c>
      <c r="E1438" s="130"/>
      <c r="F1438" s="49" t="s">
        <v>861</v>
      </c>
      <c r="G1438" s="39" t="s">
        <v>102</v>
      </c>
      <c r="H1438" s="39"/>
      <c r="I1438" s="39"/>
      <c r="J1438" s="39"/>
      <c r="K1438" s="39"/>
      <c r="L1438" s="39"/>
      <c r="M1438" s="39"/>
      <c r="N1438" s="129">
        <f t="shared" si="24"/>
        <v>12802949</v>
      </c>
      <c r="O1438" s="4"/>
    </row>
    <row r="1439" spans="3:15" ht="16.5">
      <c r="C1439" s="38">
        <v>46160</v>
      </c>
      <c r="D1439" s="130">
        <v>207840</v>
      </c>
      <c r="E1439" s="130"/>
      <c r="F1439" s="49" t="s">
        <v>862</v>
      </c>
      <c r="G1439" s="39" t="s">
        <v>97</v>
      </c>
      <c r="H1439" s="39" t="s">
        <v>63</v>
      </c>
      <c r="I1439" s="39" t="s">
        <v>96</v>
      </c>
      <c r="J1439" s="39">
        <v>160900</v>
      </c>
      <c r="K1439" s="39" t="s">
        <v>95</v>
      </c>
      <c r="L1439" s="39">
        <v>10</v>
      </c>
      <c r="M1439" s="39"/>
      <c r="N1439" s="129">
        <f t="shared" si="24"/>
        <v>12595109</v>
      </c>
      <c r="O1439" s="4"/>
    </row>
    <row r="1440" spans="3:15" ht="16.5">
      <c r="C1440" s="38">
        <v>46160</v>
      </c>
      <c r="D1440" s="130">
        <v>11780</v>
      </c>
      <c r="E1440" s="130"/>
      <c r="F1440" s="49" t="s">
        <v>109</v>
      </c>
      <c r="G1440" s="39" t="s">
        <v>97</v>
      </c>
      <c r="H1440" s="39" t="s">
        <v>76</v>
      </c>
      <c r="I1440" s="39"/>
      <c r="J1440" s="39"/>
      <c r="K1440" s="39"/>
      <c r="L1440" s="39"/>
      <c r="M1440" s="39"/>
      <c r="N1440" s="129">
        <f t="shared" si="24"/>
        <v>12583329</v>
      </c>
      <c r="O1440" s="4"/>
    </row>
    <row r="1441" spans="3:15" ht="16.5">
      <c r="C1441" s="38">
        <v>46161</v>
      </c>
      <c r="D1441" s="130"/>
      <c r="E1441" s="130">
        <v>92730</v>
      </c>
      <c r="F1441" s="49" t="s">
        <v>91</v>
      </c>
      <c r="G1441" s="39" t="s">
        <v>90</v>
      </c>
      <c r="H1441" s="39" t="s">
        <v>89</v>
      </c>
      <c r="I1441" s="39"/>
      <c r="J1441" s="39"/>
      <c r="K1441" s="39"/>
      <c r="L1441" s="39"/>
      <c r="M1441" s="39"/>
      <c r="N1441" s="129">
        <f t="shared" si="24"/>
        <v>12676059</v>
      </c>
      <c r="O1441" s="4"/>
    </row>
    <row r="1442" spans="3:15" ht="16.5">
      <c r="C1442" s="38">
        <v>46161</v>
      </c>
      <c r="D1442" s="130"/>
      <c r="E1442" s="130">
        <v>731518</v>
      </c>
      <c r="F1442" s="49" t="s">
        <v>91</v>
      </c>
      <c r="G1442" s="39" t="s">
        <v>90</v>
      </c>
      <c r="H1442" s="39" t="s">
        <v>89</v>
      </c>
      <c r="I1442" s="39"/>
      <c r="J1442" s="39"/>
      <c r="K1442" s="39"/>
      <c r="L1442" s="39"/>
      <c r="M1442" s="39"/>
      <c r="N1442" s="129">
        <f t="shared" si="24"/>
        <v>13407577</v>
      </c>
      <c r="O1442" s="4"/>
    </row>
    <row r="1443" spans="3:15" ht="16.5">
      <c r="C1443" s="38">
        <v>46161</v>
      </c>
      <c r="D1443" s="130"/>
      <c r="E1443" s="130">
        <v>18811</v>
      </c>
      <c r="F1443" s="49" t="s">
        <v>91</v>
      </c>
      <c r="G1443" s="39" t="s">
        <v>90</v>
      </c>
      <c r="H1443" s="39" t="s">
        <v>89</v>
      </c>
      <c r="I1443" s="39"/>
      <c r="J1443" s="39"/>
      <c r="K1443" s="39"/>
      <c r="L1443" s="39"/>
      <c r="M1443" s="39"/>
      <c r="N1443" s="129">
        <f t="shared" si="24"/>
        <v>13426388</v>
      </c>
      <c r="O1443" s="4"/>
    </row>
    <row r="1444" spans="3:15" ht="16.5">
      <c r="C1444" s="38">
        <v>46162</v>
      </c>
      <c r="D1444" s="130"/>
      <c r="E1444" s="130">
        <v>337543</v>
      </c>
      <c r="F1444" s="49" t="s">
        <v>91</v>
      </c>
      <c r="G1444" s="39" t="s">
        <v>90</v>
      </c>
      <c r="H1444" s="39" t="s">
        <v>89</v>
      </c>
      <c r="I1444" s="39"/>
      <c r="J1444" s="39"/>
      <c r="K1444" s="39"/>
      <c r="L1444" s="39"/>
      <c r="M1444" s="39"/>
      <c r="N1444" s="129">
        <f t="shared" si="24"/>
        <v>13763931</v>
      </c>
      <c r="O1444" s="4"/>
    </row>
    <row r="1445" spans="3:15" ht="16.5">
      <c r="C1445" s="38">
        <v>46163</v>
      </c>
      <c r="D1445" s="130">
        <v>22000</v>
      </c>
      <c r="E1445" s="130"/>
      <c r="F1445" s="49" t="s">
        <v>863</v>
      </c>
      <c r="G1445" s="39" t="s">
        <v>113</v>
      </c>
      <c r="H1445" s="39"/>
      <c r="I1445" s="39"/>
      <c r="J1445" s="39"/>
      <c r="K1445" s="39"/>
      <c r="L1445" s="39"/>
      <c r="M1445" s="39"/>
      <c r="N1445" s="129">
        <f t="shared" si="24"/>
        <v>13741931</v>
      </c>
      <c r="O1445" s="4"/>
    </row>
    <row r="1446" spans="3:15" ht="16.5">
      <c r="C1446" s="38">
        <v>46163</v>
      </c>
      <c r="D1446" s="130">
        <v>3300</v>
      </c>
      <c r="E1446" s="130"/>
      <c r="F1446" s="49" t="s">
        <v>140</v>
      </c>
      <c r="G1446" s="39" t="s">
        <v>113</v>
      </c>
      <c r="H1446" s="39"/>
      <c r="I1446" s="39"/>
      <c r="J1446" s="39"/>
      <c r="K1446" s="39"/>
      <c r="L1446" s="39"/>
      <c r="M1446" s="39"/>
      <c r="N1446" s="129">
        <f t="shared" si="24"/>
        <v>13738631</v>
      </c>
      <c r="O1446" s="4"/>
    </row>
    <row r="1447" spans="3:15" ht="16.5">
      <c r="C1447" s="38">
        <v>46163</v>
      </c>
      <c r="D1447" s="130"/>
      <c r="E1447" s="130">
        <v>386425</v>
      </c>
      <c r="F1447" s="4" t="s">
        <v>91</v>
      </c>
      <c r="G1447" s="39" t="s">
        <v>90</v>
      </c>
      <c r="H1447" s="39" t="s">
        <v>89</v>
      </c>
      <c r="I1447" s="39"/>
      <c r="J1447" s="39"/>
      <c r="K1447" s="39"/>
      <c r="L1447" s="39"/>
      <c r="M1447" s="39"/>
      <c r="N1447" s="129">
        <f t="shared" ref="N1447:N1460" si="25">SUM(N1446,-D1447,E1447)</f>
        <v>14125056</v>
      </c>
      <c r="O1447" s="4"/>
    </row>
    <row r="1448" spans="3:15" ht="16.5">
      <c r="C1448" s="38">
        <v>46163</v>
      </c>
      <c r="D1448" s="130"/>
      <c r="E1448" s="130">
        <v>207840</v>
      </c>
      <c r="F1448" s="4" t="s">
        <v>864</v>
      </c>
      <c r="G1448" s="39" t="s">
        <v>90</v>
      </c>
      <c r="H1448" s="39" t="s">
        <v>89</v>
      </c>
      <c r="I1448" s="39"/>
      <c r="J1448" s="39"/>
      <c r="K1448" s="39"/>
      <c r="L1448" s="39"/>
      <c r="M1448" s="39"/>
      <c r="N1448" s="129">
        <f t="shared" si="25"/>
        <v>14332896</v>
      </c>
      <c r="O1448" s="4"/>
    </row>
    <row r="1449" spans="3:15" ht="16.5">
      <c r="C1449" s="38">
        <v>46163</v>
      </c>
      <c r="D1449" s="130"/>
      <c r="E1449" s="130">
        <v>2772</v>
      </c>
      <c r="F1449" s="4" t="s">
        <v>864</v>
      </c>
      <c r="G1449" s="39" t="s">
        <v>90</v>
      </c>
      <c r="H1449" s="39" t="s">
        <v>89</v>
      </c>
      <c r="I1449" s="39"/>
      <c r="J1449" s="39"/>
      <c r="K1449" s="39"/>
      <c r="L1449" s="39"/>
      <c r="M1449" s="39"/>
      <c r="N1449" s="129">
        <f t="shared" si="25"/>
        <v>14335668</v>
      </c>
      <c r="O1449" s="4"/>
    </row>
    <row r="1450" spans="3:15" ht="16.5">
      <c r="C1450" s="38">
        <v>46163</v>
      </c>
      <c r="D1450" s="130"/>
      <c r="E1450" s="130">
        <v>18608</v>
      </c>
      <c r="F1450" s="4" t="s">
        <v>91</v>
      </c>
      <c r="G1450" s="39" t="s">
        <v>90</v>
      </c>
      <c r="H1450" s="39" t="s">
        <v>89</v>
      </c>
      <c r="I1450" s="39"/>
      <c r="J1450" s="39"/>
      <c r="K1450" s="39"/>
      <c r="L1450" s="39"/>
      <c r="M1450" s="39"/>
      <c r="N1450" s="129">
        <f t="shared" si="25"/>
        <v>14354276</v>
      </c>
      <c r="O1450" s="4"/>
    </row>
    <row r="1451" spans="3:15" ht="16.5">
      <c r="C1451" s="38">
        <v>46163</v>
      </c>
      <c r="D1451" s="130">
        <v>11600</v>
      </c>
      <c r="E1451" s="130"/>
      <c r="F1451" s="4" t="s">
        <v>109</v>
      </c>
      <c r="G1451" s="39" t="s">
        <v>97</v>
      </c>
      <c r="H1451" s="39" t="s">
        <v>76</v>
      </c>
      <c r="I1451" s="39"/>
      <c r="J1451" s="39"/>
      <c r="K1451" s="39"/>
      <c r="L1451" s="39"/>
      <c r="M1451" s="39"/>
      <c r="N1451" s="129">
        <f t="shared" si="25"/>
        <v>14342676</v>
      </c>
      <c r="O1451" s="4"/>
    </row>
    <row r="1452" spans="3:15" ht="16.5">
      <c r="C1452" s="38">
        <v>46164</v>
      </c>
      <c r="D1452" s="130"/>
      <c r="E1452" s="130">
        <v>492413</v>
      </c>
      <c r="F1452" s="4" t="s">
        <v>91</v>
      </c>
      <c r="G1452" s="39" t="s">
        <v>90</v>
      </c>
      <c r="H1452" s="39" t="s">
        <v>89</v>
      </c>
      <c r="I1452" s="39"/>
      <c r="J1452" s="39"/>
      <c r="K1452" s="39"/>
      <c r="L1452" s="39"/>
      <c r="M1452" s="39"/>
      <c r="N1452" s="129">
        <f t="shared" si="25"/>
        <v>14835089</v>
      </c>
      <c r="O1452" s="4"/>
    </row>
    <row r="1453" spans="3:15" ht="16.5">
      <c r="C1453" s="38">
        <v>46164</v>
      </c>
      <c r="D1453" s="130"/>
      <c r="E1453" s="130">
        <v>35000</v>
      </c>
      <c r="F1453" s="4" t="s">
        <v>136</v>
      </c>
      <c r="G1453" s="39" t="s">
        <v>90</v>
      </c>
      <c r="H1453" s="39" t="s">
        <v>111</v>
      </c>
      <c r="I1453" s="39" t="s">
        <v>135</v>
      </c>
      <c r="J1453" s="39"/>
      <c r="K1453" s="39"/>
      <c r="L1453" s="39"/>
      <c r="M1453" s="39"/>
      <c r="N1453" s="129">
        <f t="shared" si="25"/>
        <v>14870089</v>
      </c>
      <c r="O1453" s="4"/>
    </row>
    <row r="1454" spans="3:15" ht="16.5">
      <c r="C1454" s="38">
        <v>46164</v>
      </c>
      <c r="D1454" s="130">
        <v>1900000</v>
      </c>
      <c r="E1454" s="130"/>
      <c r="F1454" s="4" t="s">
        <v>865</v>
      </c>
      <c r="G1454" s="39" t="s">
        <v>97</v>
      </c>
      <c r="H1454" s="39" t="s">
        <v>66</v>
      </c>
      <c r="I1454" s="39" t="s">
        <v>90</v>
      </c>
      <c r="J1454" s="39">
        <v>1000</v>
      </c>
      <c r="K1454" s="39"/>
      <c r="L1454" s="39"/>
      <c r="M1454" s="39"/>
      <c r="N1454" s="129">
        <f t="shared" si="25"/>
        <v>12970089</v>
      </c>
      <c r="O1454" s="4"/>
    </row>
    <row r="1455" spans="3:15" ht="16.5">
      <c r="C1455" s="38">
        <v>46165</v>
      </c>
      <c r="D1455" s="130"/>
      <c r="E1455" s="130">
        <v>235532</v>
      </c>
      <c r="F1455" s="4" t="s">
        <v>91</v>
      </c>
      <c r="G1455" s="39" t="s">
        <v>90</v>
      </c>
      <c r="H1455" s="39" t="s">
        <v>89</v>
      </c>
      <c r="I1455" s="39"/>
      <c r="J1455" s="39"/>
      <c r="K1455" s="39"/>
      <c r="L1455" s="39"/>
      <c r="M1455" s="39"/>
      <c r="N1455" s="129">
        <f t="shared" si="25"/>
        <v>13205621</v>
      </c>
      <c r="O1455" s="4"/>
    </row>
    <row r="1456" spans="3:15" ht="16.5">
      <c r="C1456" s="38">
        <v>46166</v>
      </c>
      <c r="D1456" s="130"/>
      <c r="E1456" s="130">
        <v>173138</v>
      </c>
      <c r="F1456" s="4" t="s">
        <v>91</v>
      </c>
      <c r="G1456" s="39" t="s">
        <v>90</v>
      </c>
      <c r="H1456" s="39" t="s">
        <v>89</v>
      </c>
      <c r="I1456" s="39"/>
      <c r="J1456" s="39"/>
      <c r="K1456" s="39"/>
      <c r="L1456" s="39"/>
      <c r="M1456" s="39"/>
      <c r="N1456" s="129">
        <f t="shared" si="25"/>
        <v>13378759</v>
      </c>
      <c r="O1456" s="4"/>
    </row>
    <row r="1457" spans="3:15" ht="16.5">
      <c r="C1457" s="38">
        <v>46166</v>
      </c>
      <c r="D1457" s="130">
        <v>1703020</v>
      </c>
      <c r="E1457" s="130"/>
      <c r="F1457" s="4" t="s">
        <v>866</v>
      </c>
      <c r="G1457" s="39" t="s">
        <v>97</v>
      </c>
      <c r="H1457" s="39" t="s">
        <v>66</v>
      </c>
      <c r="I1457" s="39" t="s">
        <v>96</v>
      </c>
      <c r="J1457" s="39">
        <v>1284000</v>
      </c>
      <c r="K1457" s="39" t="s">
        <v>95</v>
      </c>
      <c r="L1457" s="39">
        <v>100</v>
      </c>
      <c r="M1457" s="39"/>
      <c r="N1457" s="129">
        <f t="shared" si="25"/>
        <v>11675739</v>
      </c>
      <c r="O1457" s="4"/>
    </row>
    <row r="1458" spans="3:15" ht="16.5">
      <c r="C1458" s="38">
        <v>46167</v>
      </c>
      <c r="D1458" s="130"/>
      <c r="E1458" s="130">
        <v>278995</v>
      </c>
      <c r="F1458" s="4" t="s">
        <v>91</v>
      </c>
      <c r="G1458" s="39" t="s">
        <v>90</v>
      </c>
      <c r="H1458" s="39" t="s">
        <v>89</v>
      </c>
      <c r="I1458" s="39"/>
      <c r="J1458" s="39"/>
      <c r="K1458" s="39"/>
      <c r="L1458" s="39"/>
      <c r="M1458" s="39"/>
      <c r="N1458" s="129">
        <f t="shared" si="25"/>
        <v>11954734</v>
      </c>
      <c r="O1458" s="4"/>
    </row>
    <row r="1459" spans="3:15" ht="16.5">
      <c r="C1459" s="38">
        <v>46167</v>
      </c>
      <c r="D1459" s="130">
        <v>3700</v>
      </c>
      <c r="E1459" s="130"/>
      <c r="F1459" s="4" t="s">
        <v>103</v>
      </c>
      <c r="G1459" s="39" t="s">
        <v>102</v>
      </c>
      <c r="H1459" s="39"/>
      <c r="I1459" s="39"/>
      <c r="J1459" s="39"/>
      <c r="K1459" s="39"/>
      <c r="L1459" s="39"/>
      <c r="M1459" s="39"/>
      <c r="N1459" s="129">
        <f t="shared" si="25"/>
        <v>11951034</v>
      </c>
      <c r="O1459" s="4"/>
    </row>
    <row r="1460" spans="3:15" ht="16.5">
      <c r="C1460" s="38">
        <v>46167</v>
      </c>
      <c r="D1460" s="130">
        <v>9400</v>
      </c>
      <c r="E1460" s="130"/>
      <c r="F1460" s="4" t="s">
        <v>867</v>
      </c>
      <c r="G1460" s="39" t="s">
        <v>97</v>
      </c>
      <c r="H1460" s="39" t="s">
        <v>868</v>
      </c>
      <c r="I1460" s="39"/>
      <c r="J1460" s="39"/>
      <c r="K1460" s="39"/>
      <c r="L1460" s="39"/>
      <c r="M1460" s="39"/>
      <c r="N1460" s="129">
        <f t="shared" si="25"/>
        <v>11941634</v>
      </c>
      <c r="O1460" s="4"/>
    </row>
  </sheetData>
  <mergeCells count="1">
    <mergeCell ref="A1:A1048576"/>
  </mergeCells>
  <phoneticPr fontId="5" type="noConversion"/>
  <pageMargins left="0.7" right="0.7" top="0.75" bottom="0.75" header="0.3" footer="0.3"/>
  <drawing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P32"/>
  <sheetViews>
    <sheetView showGridLines="0" zoomScale="70" zoomScaleNormal="70" workbookViewId="0">
      <selection activeCell="F34" sqref="F34"/>
    </sheetView>
  </sheetViews>
  <sheetFormatPr defaultColWidth="8.625" defaultRowHeight="18"/>
  <cols>
    <col min="2" max="5" width="13.625" style="84" customWidth="1"/>
    <col min="6" max="6" width="9"/>
    <col min="8" max="9" width="8.625" style="90"/>
    <col min="10" max="14" width="8.625" style="91"/>
    <col min="15" max="15" width="12" style="90" bestFit="1" customWidth="1"/>
    <col min="16" max="16" width="239" style="90" bestFit="1" customWidth="1"/>
  </cols>
  <sheetData>
    <row r="1" spans="1:16" ht="14.25">
      <c r="B1"/>
      <c r="C1" s="19"/>
      <c r="D1"/>
      <c r="E1"/>
      <c r="H1"/>
      <c r="I1"/>
      <c r="J1" s="19"/>
      <c r="K1"/>
      <c r="L1"/>
      <c r="M1"/>
      <c r="N1"/>
      <c r="O1"/>
      <c r="P1"/>
    </row>
    <row r="2" spans="1:16" ht="14.25">
      <c r="B2"/>
      <c r="C2" s="19"/>
      <c r="D2"/>
      <c r="E2"/>
      <c r="H2"/>
      <c r="I2"/>
      <c r="J2" s="19"/>
      <c r="K2"/>
      <c r="L2"/>
      <c r="M2"/>
      <c r="N2"/>
      <c r="O2"/>
      <c r="P2"/>
    </row>
    <row r="3" spans="1:16">
      <c r="A3" s="103" t="s">
        <v>903</v>
      </c>
      <c r="B3" s="104" t="str" cm="1">
        <f t="array" ref="B3:E10">_xlfn.VSTACK(
    {"키워드","키워드 조회수","키워드 순위","클릭수"},
    _xlfn._xlws.FILTER(
        _xlfn.HSTACK(
            일일DB[키워드],
            일일DB[키워드조회수],
            일일DB[키워드순위],
            일일DB[클릭수]
        ),
        (일일DB[상품명]=출력!$E$3),
        {"","","",""}
    )
)</f>
        <v>키워드</v>
      </c>
      <c r="C3" s="104" t="str">
        <v>키워드 조회수</v>
      </c>
      <c r="D3" s="104" t="str">
        <v>키워드 순위</v>
      </c>
      <c r="E3" s="105" t="str">
        <v>클릭수</v>
      </c>
      <c r="G3" s="92" t="s">
        <v>903</v>
      </c>
      <c r="H3" s="93" t="str" cm="1">
        <f t="array" ref="H3:N10">_xlfn.VSTACK(
    {"키워드","상품명","가격","구매건수","리뷰수","클릭수","전환율"},
    _xlfn._xlws.FILTER(
        _xlfn.HSTACK(
            경쟁상품[키워드],
            경쟁상품[상품명],
            경쟁상품[가격],
            경쟁상품[구매건수],
            경쟁상품[리뷰수],
            경쟁상품[클릭수],
            경쟁상품[전환율]
        ),
        (경쟁상품[분류상품군]=출력!$E$3)*
        (경쟁상품[메인키워드여부]="메인"),
        {"","","","","","",""}
    )
)</f>
        <v>키워드</v>
      </c>
      <c r="I3" s="93" t="str">
        <v>상품명</v>
      </c>
      <c r="J3" s="93" t="str">
        <v>가격</v>
      </c>
      <c r="K3" s="93" t="str">
        <v>구매건수</v>
      </c>
      <c r="L3" s="93" t="str">
        <v>리뷰수</v>
      </c>
      <c r="M3" s="93" t="str">
        <v>클릭수</v>
      </c>
      <c r="N3" s="93" t="str">
        <v>전환율</v>
      </c>
      <c r="O3" s="93" t="s">
        <v>893</v>
      </c>
      <c r="P3" s="94" t="str" cm="1">
        <f t="array" ref="P3:P10">_xlfn.VSTACK(
    {"링크"},
    _xlfn._xlws.FILTER(
        _xlfn.HSTACK(
            경쟁상품[링크]
        ),
        (경쟁상품[분류상품군]=출력!$E$3)*
        (경쟁상품[메인키워드여부]="메인"),
        {"","","","","","",""}
    )
)</f>
        <v>링크</v>
      </c>
    </row>
    <row r="4" spans="1:16">
      <c r="A4" s="106">
        <f>ROW()-3</f>
        <v>1</v>
      </c>
      <c r="B4" s="107" t="str">
        <v>성인용 수족갑</v>
      </c>
      <c r="C4" s="108">
        <v>0</v>
      </c>
      <c r="D4" s="108">
        <v>5</v>
      </c>
      <c r="E4" s="109">
        <v>4</v>
      </c>
      <c r="G4" s="95">
        <f>ROW()-3</f>
        <v>1</v>
      </c>
      <c r="H4" s="96">
        <v>0</v>
      </c>
      <c r="I4" s="96" t="str">
        <v>유미</v>
      </c>
      <c r="J4" s="97">
        <v>20500</v>
      </c>
      <c r="K4" s="97">
        <v>2</v>
      </c>
      <c r="L4" s="97">
        <v>218</v>
      </c>
      <c r="M4" s="97">
        <v>2</v>
      </c>
      <c r="N4" s="97">
        <v>0</v>
      </c>
      <c r="O4" s="96" t="str" cm="1">
        <f t="array" ref="O4">IFERROR(
    HYPERLINK(
        _xlfn.XLOOKUP(
            1,
            (경쟁상품[키워드]=H4)*
            (경쟁상품[상품명]=I4)*
            (경쟁상품[분류상품군]=출력!$E$3)*
            (경쟁상품[메인키워드여부]="메인"),
            경쟁상품[링크]
        ),
        "바로가기"
    ),
    ""
)</f>
        <v>바로가기</v>
      </c>
      <c r="P4" s="98" t="str">
        <v>https://www.coupang.com/vp/products/9158880717?itemId=26977331697&amp;vendorItemId=93919210914&amp;q=%EC%84%B1%EC%9D%B8%EC%9A%A9%20%EC%88%98%EC%A1%B1%EA%B0%91&amp;searchId=420297c911848274&amp;sourceType=search&amp;itemsCount=36&amp;searchRank=2&amp;rank=2</v>
      </c>
    </row>
    <row r="5" spans="1:16">
      <c r="A5" s="106">
        <f t="shared" ref="A5:A31" si="0">ROW()-3</f>
        <v>2</v>
      </c>
      <c r="B5" s="107" t="str">
        <v>성인용 수족갑</v>
      </c>
      <c r="C5" s="108">
        <v>0</v>
      </c>
      <c r="D5" s="108">
        <v>0</v>
      </c>
      <c r="E5" s="109">
        <v>4</v>
      </c>
      <c r="G5" s="95">
        <f t="shared" ref="G5:G31" si="1">ROW()-3</f>
        <v>2</v>
      </c>
      <c r="H5" s="96">
        <v>0</v>
      </c>
      <c r="I5" s="96" t="str">
        <v>유미</v>
      </c>
      <c r="J5" s="97">
        <v>21600</v>
      </c>
      <c r="K5" s="97">
        <v>4</v>
      </c>
      <c r="L5" s="97">
        <v>222</v>
      </c>
      <c r="M5" s="97">
        <v>4</v>
      </c>
      <c r="N5" s="97">
        <v>0</v>
      </c>
      <c r="O5" s="96" t="str" cm="1">
        <f t="array" ref="O5">IFERROR(
    HYPERLINK(
        _xlfn.XLOOKUP(
            1,
            (경쟁상품[키워드]=H5)*
            (경쟁상품[상품명]=I5)*
            (경쟁상품[분류상품군]=출력!$E$3)*
            (경쟁상품[메인키워드여부]="메인"),
            경쟁상품[링크]
        ),
        "바로가기"
    ),
    ""
)</f>
        <v>바로가기</v>
      </c>
      <c r="P5" s="98">
        <v>0</v>
      </c>
    </row>
    <row r="6" spans="1:16">
      <c r="A6" s="106">
        <f t="shared" si="0"/>
        <v>3</v>
      </c>
      <c r="B6" s="107" t="str">
        <v>성인용 수족갑</v>
      </c>
      <c r="C6" s="108">
        <v>0</v>
      </c>
      <c r="D6" s="108">
        <v>3</v>
      </c>
      <c r="E6" s="109">
        <v>4</v>
      </c>
      <c r="G6" s="95">
        <f t="shared" si="1"/>
        <v>3</v>
      </c>
      <c r="H6" s="96">
        <v>0</v>
      </c>
      <c r="I6" s="96">
        <v>0</v>
      </c>
      <c r="J6" s="97">
        <v>6900</v>
      </c>
      <c r="K6" s="97">
        <v>2</v>
      </c>
      <c r="L6" s="97">
        <v>218</v>
      </c>
      <c r="M6" s="97">
        <v>3</v>
      </c>
      <c r="N6" s="97">
        <v>0</v>
      </c>
      <c r="O6" s="96" t="str" cm="1">
        <f t="array" ref="O6">IFERROR(
    HYPERLINK(
        _xlfn.XLOOKUP(
            1,
            (경쟁상품[키워드]=H6)*
            (경쟁상품[상품명]=I6)*
            (경쟁상품[분류상품군]=출력!$E$3)*
            (경쟁상품[메인키워드여부]="메인"),
            경쟁상품[링크]
        ),
        "바로가기"
    ),
    ""
)</f>
        <v>바로가기</v>
      </c>
      <c r="P6" s="98">
        <v>0</v>
      </c>
    </row>
    <row r="7" spans="1:16">
      <c r="A7" s="106">
        <f t="shared" si="0"/>
        <v>4</v>
      </c>
      <c r="B7" s="107" t="str">
        <v>성인용 수족갑</v>
      </c>
      <c r="C7" s="108">
        <v>6500</v>
      </c>
      <c r="D7" s="108">
        <v>2</v>
      </c>
      <c r="E7" s="109">
        <v>161</v>
      </c>
      <c r="G7" s="95">
        <f t="shared" si="1"/>
        <v>4</v>
      </c>
      <c r="H7" s="96">
        <v>0</v>
      </c>
      <c r="I7" s="96">
        <v>0</v>
      </c>
      <c r="J7" s="97">
        <v>21600</v>
      </c>
      <c r="K7" s="97">
        <v>3</v>
      </c>
      <c r="L7" s="97">
        <v>640</v>
      </c>
      <c r="M7" s="97">
        <v>4</v>
      </c>
      <c r="N7" s="97">
        <v>0</v>
      </c>
      <c r="O7" s="96" t="str" cm="1">
        <f t="array" ref="O7">IFERROR(
    HYPERLINK(
        _xlfn.XLOOKUP(
            1,
            (경쟁상품[키워드]=H7)*
            (경쟁상품[상품명]=I7)*
            (경쟁상품[분류상품군]=출력!$E$3)*
            (경쟁상품[메인키워드여부]="메인"),
            경쟁상품[링크]
        ),
        "바로가기"
    ),
    ""
)</f>
        <v>바로가기</v>
      </c>
      <c r="P7" s="98">
        <v>0</v>
      </c>
    </row>
    <row r="8" spans="1:16">
      <c r="A8" s="106">
        <f t="shared" si="0"/>
        <v>5</v>
      </c>
      <c r="B8" s="107" t="str">
        <v>19 sm용품</v>
      </c>
      <c r="C8" s="108">
        <v>18000</v>
      </c>
      <c r="D8" s="108">
        <v>32</v>
      </c>
      <c r="E8" s="109">
        <v>161</v>
      </c>
      <c r="G8" s="95">
        <f t="shared" si="1"/>
        <v>5</v>
      </c>
      <c r="H8" s="96">
        <v>0</v>
      </c>
      <c r="I8" s="96">
        <v>0</v>
      </c>
      <c r="J8" s="97">
        <v>11000</v>
      </c>
      <c r="K8" s="97">
        <v>4</v>
      </c>
      <c r="L8" s="97">
        <v>222</v>
      </c>
      <c r="M8" s="97">
        <v>2</v>
      </c>
      <c r="N8" s="97">
        <v>0</v>
      </c>
      <c r="O8" s="96" t="str" cm="1">
        <f t="array" ref="O8">IFERROR(
    HYPERLINK(
        _xlfn.XLOOKUP(
            1,
            (경쟁상품[키워드]=H8)*
            (경쟁상품[상품명]=I8)*
            (경쟁상품[분류상품군]=출력!$E$3)*
            (경쟁상품[메인키워드여부]="메인"),
            경쟁상품[링크]
        ),
        "바로가기"
    ),
    ""
)</f>
        <v>바로가기</v>
      </c>
      <c r="P8" s="98">
        <v>0</v>
      </c>
    </row>
    <row r="9" spans="1:16">
      <c r="A9" s="106">
        <f t="shared" si="0"/>
        <v>6</v>
      </c>
      <c r="B9" s="107" t="str">
        <v>성인용 수족갑</v>
      </c>
      <c r="C9" s="108">
        <v>2000</v>
      </c>
      <c r="D9" s="108">
        <v>3</v>
      </c>
      <c r="E9" s="109">
        <v>156</v>
      </c>
      <c r="G9" s="95">
        <f t="shared" si="1"/>
        <v>6</v>
      </c>
      <c r="H9" s="96">
        <v>0</v>
      </c>
      <c r="I9" s="96">
        <v>0</v>
      </c>
      <c r="J9" s="97">
        <v>6900</v>
      </c>
      <c r="K9" s="97">
        <v>1380</v>
      </c>
      <c r="L9" s="97">
        <v>543</v>
      </c>
      <c r="M9" s="97">
        <v>3</v>
      </c>
      <c r="N9" s="97">
        <v>0</v>
      </c>
      <c r="O9" s="96" t="str" cm="1">
        <f t="array" ref="O9">IFERROR(
    HYPERLINK(
        _xlfn.XLOOKUP(
            1,
            (경쟁상품[키워드]=H9)*
            (경쟁상품[상품명]=I9)*
            (경쟁상품[분류상품군]=출력!$E$3)*
            (경쟁상품[메인키워드여부]="메인"),
            경쟁상품[링크]
        ),
        "바로가기"
    ),
    ""
)</f>
        <v>바로가기</v>
      </c>
      <c r="P9" s="98">
        <v>0</v>
      </c>
    </row>
    <row r="10" spans="1:16">
      <c r="A10" s="106">
        <f t="shared" si="0"/>
        <v>7</v>
      </c>
      <c r="B10" s="107" t="str">
        <v>19 sm용품</v>
      </c>
      <c r="C10" s="108">
        <v>22720</v>
      </c>
      <c r="D10" s="108">
        <v>40</v>
      </c>
      <c r="E10" s="109">
        <v>271</v>
      </c>
      <c r="G10" s="95">
        <f t="shared" si="1"/>
        <v>7</v>
      </c>
      <c r="H10" s="96" t="str">
        <v>성인용품</v>
      </c>
      <c r="I10" s="96" t="str">
        <v>유미</v>
      </c>
      <c r="J10" s="97">
        <v>20500</v>
      </c>
      <c r="K10" s="97">
        <v>435</v>
      </c>
      <c r="L10" s="97">
        <v>250</v>
      </c>
      <c r="M10" s="97">
        <v>1072</v>
      </c>
      <c r="N10" s="97">
        <v>2.2999999999999998</v>
      </c>
      <c r="O10" s="96" t="str" cm="1">
        <f t="array" ref="O10">IFERROR(
    HYPERLINK(
        _xlfn.XLOOKUP(
            1,
            (경쟁상품[키워드]=H10)*
            (경쟁상품[상품명]=I10)*
            (경쟁상품[분류상품군]=출력!$E$3)*
            (경쟁상품[메인키워드여부]="메인"),
            경쟁상품[링크]
        ),
        "바로가기"
    ),
    ""
)</f>
        <v>바로가기</v>
      </c>
      <c r="P10" s="98" t="str">
        <v>https://www.coupang.com/vp/products/9158880717?fallbackUrl=http%253A%252F%252Fwww.coupang.com%252Fvp%252Fproducts%252F9158880717%253FitemId%253D26977331697%2526vendorItemId%253D93919210914&amp;itemId=26977331697&amp;vendorItemId=93919210914</v>
      </c>
    </row>
    <row r="11" spans="1:16">
      <c r="A11" s="106">
        <f t="shared" si="0"/>
        <v>8</v>
      </c>
      <c r="B11" s="107"/>
      <c r="C11" s="108"/>
      <c r="D11" s="108"/>
      <c r="E11" s="109"/>
      <c r="G11" s="95">
        <f t="shared" si="1"/>
        <v>8</v>
      </c>
      <c r="H11" s="96"/>
      <c r="I11" s="96"/>
      <c r="J11" s="97"/>
      <c r="K11" s="97"/>
      <c r="L11" s="97"/>
      <c r="M11" s="97"/>
      <c r="N11" s="97"/>
      <c r="O11" s="96" t="str" cm="1">
        <f t="array" ref="O11">IFERROR(
    HYPERLINK(
        _xlfn.XLOOKUP(
            1,
            (경쟁상품[키워드]=H11)*
            (경쟁상품[상품명]=I11)*
            (경쟁상품[분류상품군]=출력!$E$3)*
            (경쟁상품[메인키워드여부]="메인"),
            경쟁상품[링크]
        ),
        "바로가기"
    ),
    ""
)</f>
        <v>바로가기</v>
      </c>
      <c r="P11" s="98"/>
    </row>
    <row r="12" spans="1:16">
      <c r="A12" s="106">
        <f t="shared" si="0"/>
        <v>9</v>
      </c>
      <c r="B12" s="107"/>
      <c r="C12" s="108"/>
      <c r="D12" s="108"/>
      <c r="E12" s="109"/>
      <c r="G12" s="95">
        <f t="shared" si="1"/>
        <v>9</v>
      </c>
      <c r="H12" s="96"/>
      <c r="I12" s="96"/>
      <c r="J12" s="97"/>
      <c r="K12" s="97"/>
      <c r="L12" s="97"/>
      <c r="M12" s="97"/>
      <c r="N12" s="97"/>
      <c r="O12" s="96" t="str" cm="1">
        <f t="array" ref="O12">IFERROR(
    HYPERLINK(
        _xlfn.XLOOKUP(
            1,
            (경쟁상품[키워드]=H12)*
            (경쟁상품[상품명]=I12)*
            (경쟁상품[분류상품군]=출력!$E$3)*
            (경쟁상품[메인키워드여부]="메인"),
            경쟁상품[링크]
        ),
        "바로가기"
    ),
    ""
)</f>
        <v>바로가기</v>
      </c>
      <c r="P12" s="98"/>
    </row>
    <row r="13" spans="1:16">
      <c r="A13" s="106">
        <f t="shared" si="0"/>
        <v>10</v>
      </c>
      <c r="B13" s="107"/>
      <c r="C13" s="108"/>
      <c r="D13" s="108"/>
      <c r="E13" s="109"/>
      <c r="G13" s="95">
        <f t="shared" si="1"/>
        <v>10</v>
      </c>
      <c r="H13" s="96"/>
      <c r="I13" s="96"/>
      <c r="J13" s="97"/>
      <c r="K13" s="97"/>
      <c r="L13" s="97"/>
      <c r="M13" s="97"/>
      <c r="N13" s="97"/>
      <c r="O13" s="96" t="str" cm="1">
        <f t="array" ref="O13">IFERROR(
    HYPERLINK(
        _xlfn.XLOOKUP(
            1,
            (경쟁상품[키워드]=H13)*
            (경쟁상품[상품명]=I13)*
            (경쟁상품[분류상품군]=출력!$E$3)*
            (경쟁상품[메인키워드여부]="메인"),
            경쟁상품[링크]
        ),
        "바로가기"
    ),
    ""
)</f>
        <v>바로가기</v>
      </c>
      <c r="P13" s="98"/>
    </row>
    <row r="14" spans="1:16">
      <c r="A14" s="106">
        <f t="shared" si="0"/>
        <v>11</v>
      </c>
      <c r="B14" s="107"/>
      <c r="C14" s="108"/>
      <c r="D14" s="108"/>
      <c r="E14" s="109"/>
      <c r="G14" s="95">
        <f t="shared" si="1"/>
        <v>11</v>
      </c>
      <c r="H14" s="96"/>
      <c r="I14" s="96"/>
      <c r="J14" s="97"/>
      <c r="K14" s="97"/>
      <c r="L14" s="97"/>
      <c r="M14" s="97"/>
      <c r="N14" s="97"/>
      <c r="O14" s="96" t="str" cm="1">
        <f t="array" ref="O14">IFERROR(
    HYPERLINK(
        _xlfn.XLOOKUP(
            1,
            (경쟁상품[키워드]=H14)*
            (경쟁상품[상품명]=I14)*
            (경쟁상품[분류상품군]=출력!$E$3)*
            (경쟁상품[메인키워드여부]="메인"),
            경쟁상품[링크]
        ),
        "바로가기"
    ),
    ""
)</f>
        <v>바로가기</v>
      </c>
      <c r="P14" s="98"/>
    </row>
    <row r="15" spans="1:16">
      <c r="A15" s="106">
        <f t="shared" si="0"/>
        <v>12</v>
      </c>
      <c r="B15" s="107"/>
      <c r="C15" s="108"/>
      <c r="D15" s="108"/>
      <c r="E15" s="109"/>
      <c r="G15" s="95">
        <f t="shared" si="1"/>
        <v>12</v>
      </c>
      <c r="H15" s="96"/>
      <c r="I15" s="96"/>
      <c r="J15" s="97"/>
      <c r="K15" s="97"/>
      <c r="L15" s="97"/>
      <c r="M15" s="97"/>
      <c r="N15" s="97"/>
      <c r="O15" s="96" t="str" cm="1">
        <f t="array" ref="O15">IFERROR(
    HYPERLINK(
        _xlfn.XLOOKUP(
            1,
            (경쟁상품[키워드]=H15)*
            (경쟁상품[상품명]=I15)*
            (경쟁상품[분류상품군]=출력!$E$3)*
            (경쟁상품[메인키워드여부]="메인"),
            경쟁상품[링크]
        ),
        "바로가기"
    ),
    ""
)</f>
        <v>바로가기</v>
      </c>
      <c r="P15" s="98"/>
    </row>
    <row r="16" spans="1:16">
      <c r="A16" s="106">
        <f t="shared" si="0"/>
        <v>13</v>
      </c>
      <c r="B16" s="107"/>
      <c r="C16" s="108"/>
      <c r="D16" s="108"/>
      <c r="E16" s="109"/>
      <c r="G16" s="95">
        <f t="shared" si="1"/>
        <v>13</v>
      </c>
      <c r="H16" s="96"/>
      <c r="I16" s="96"/>
      <c r="J16" s="97"/>
      <c r="K16" s="97"/>
      <c r="L16" s="97"/>
      <c r="M16" s="97"/>
      <c r="N16" s="97"/>
      <c r="O16" s="96" t="str" cm="1">
        <f t="array" ref="O16">IFERROR(
    HYPERLINK(
        _xlfn.XLOOKUP(
            1,
            (경쟁상품[키워드]=H16)*
            (경쟁상품[상품명]=I16)*
            (경쟁상품[분류상품군]=출력!$E$3)*
            (경쟁상품[메인키워드여부]="메인"),
            경쟁상품[링크]
        ),
        "바로가기"
    ),
    ""
)</f>
        <v>바로가기</v>
      </c>
      <c r="P16" s="98"/>
    </row>
    <row r="17" spans="1:16">
      <c r="A17" s="106">
        <f t="shared" si="0"/>
        <v>14</v>
      </c>
      <c r="B17" s="107"/>
      <c r="C17" s="108"/>
      <c r="D17" s="108"/>
      <c r="E17" s="109"/>
      <c r="G17" s="95">
        <f t="shared" si="1"/>
        <v>14</v>
      </c>
      <c r="H17" s="96"/>
      <c r="I17" s="96"/>
      <c r="J17" s="97"/>
      <c r="K17" s="97"/>
      <c r="L17" s="97"/>
      <c r="M17" s="97"/>
      <c r="N17" s="97"/>
      <c r="O17" s="96" t="str" cm="1">
        <f t="array" ref="O17">IFERROR(
    HYPERLINK(
        _xlfn.XLOOKUP(
            1,
            (경쟁상품[키워드]=H17)*
            (경쟁상품[상품명]=I17)*
            (경쟁상품[분류상품군]=출력!$E$3)*
            (경쟁상품[메인키워드여부]="메인"),
            경쟁상품[링크]
        ),
        "바로가기"
    ),
    ""
)</f>
        <v>바로가기</v>
      </c>
      <c r="P17" s="98"/>
    </row>
    <row r="18" spans="1:16">
      <c r="A18" s="106">
        <f t="shared" si="0"/>
        <v>15</v>
      </c>
      <c r="B18" s="107"/>
      <c r="C18" s="108"/>
      <c r="D18" s="108"/>
      <c r="E18" s="109"/>
      <c r="G18" s="95">
        <f t="shared" si="1"/>
        <v>15</v>
      </c>
      <c r="H18" s="96"/>
      <c r="I18" s="96"/>
      <c r="J18" s="97"/>
      <c r="K18" s="97"/>
      <c r="L18" s="97"/>
      <c r="M18" s="97"/>
      <c r="N18" s="97"/>
      <c r="O18" s="96" t="str" cm="1">
        <f t="array" ref="O18">IFERROR(
    HYPERLINK(
        _xlfn.XLOOKUP(
            1,
            (경쟁상품[키워드]=H18)*
            (경쟁상품[상품명]=I18)*
            (경쟁상품[분류상품군]=출력!$E$3)*
            (경쟁상품[메인키워드여부]="메인"),
            경쟁상품[링크]
        ),
        "바로가기"
    ),
    ""
)</f>
        <v>바로가기</v>
      </c>
      <c r="P18" s="98"/>
    </row>
    <row r="19" spans="1:16">
      <c r="A19" s="106">
        <f t="shared" si="0"/>
        <v>16</v>
      </c>
      <c r="B19" s="107"/>
      <c r="C19" s="108"/>
      <c r="D19" s="108"/>
      <c r="E19" s="109"/>
      <c r="G19" s="95">
        <f t="shared" si="1"/>
        <v>16</v>
      </c>
      <c r="H19" s="96"/>
      <c r="I19" s="96"/>
      <c r="J19" s="97"/>
      <c r="K19" s="97"/>
      <c r="L19" s="97"/>
      <c r="M19" s="97"/>
      <c r="N19" s="97"/>
      <c r="O19" s="96" t="str" cm="1">
        <f t="array" ref="O19">IFERROR(
    HYPERLINK(
        _xlfn.XLOOKUP(
            1,
            (경쟁상품[키워드]=H19)*
            (경쟁상품[상품명]=I19)*
            (경쟁상품[분류상품군]=출력!$E$3)*
            (경쟁상품[메인키워드여부]="메인"),
            경쟁상품[링크]
        ),
        "바로가기"
    ),
    ""
)</f>
        <v>바로가기</v>
      </c>
      <c r="P19" s="98"/>
    </row>
    <row r="20" spans="1:16">
      <c r="A20" s="106">
        <f t="shared" si="0"/>
        <v>17</v>
      </c>
      <c r="B20" s="107"/>
      <c r="C20" s="108"/>
      <c r="D20" s="108"/>
      <c r="E20" s="109"/>
      <c r="G20" s="95">
        <f t="shared" si="1"/>
        <v>17</v>
      </c>
      <c r="H20" s="96"/>
      <c r="I20" s="96"/>
      <c r="J20" s="97"/>
      <c r="K20" s="97"/>
      <c r="L20" s="97"/>
      <c r="M20" s="97"/>
      <c r="N20" s="97"/>
      <c r="O20" s="96" t="str" cm="1">
        <f t="array" ref="O20">IFERROR(
    HYPERLINK(
        _xlfn.XLOOKUP(
            1,
            (경쟁상품[키워드]=H20)*
            (경쟁상품[상품명]=I20)*
            (경쟁상품[분류상품군]=출력!$E$3)*
            (경쟁상품[메인키워드여부]="메인"),
            경쟁상품[링크]
        ),
        "바로가기"
    ),
    ""
)</f>
        <v>바로가기</v>
      </c>
      <c r="P20" s="98"/>
    </row>
    <row r="21" spans="1:16">
      <c r="A21" s="106">
        <f t="shared" si="0"/>
        <v>18</v>
      </c>
      <c r="B21" s="107"/>
      <c r="C21" s="108"/>
      <c r="D21" s="108"/>
      <c r="E21" s="109"/>
      <c r="G21" s="95">
        <f t="shared" si="1"/>
        <v>18</v>
      </c>
      <c r="H21" s="96"/>
      <c r="I21" s="96"/>
      <c r="J21" s="97"/>
      <c r="K21" s="97"/>
      <c r="L21" s="97"/>
      <c r="M21" s="97"/>
      <c r="N21" s="97"/>
      <c r="O21" s="96" t="str" cm="1">
        <f t="array" ref="O21">IFERROR(
    HYPERLINK(
        _xlfn.XLOOKUP(
            1,
            (경쟁상품[키워드]=H21)*
            (경쟁상품[상품명]=I21)*
            (경쟁상품[분류상품군]=출력!$E$3)*
            (경쟁상품[메인키워드여부]="메인"),
            경쟁상품[링크]
        ),
        "바로가기"
    ),
    ""
)</f>
        <v>바로가기</v>
      </c>
      <c r="P21" s="98"/>
    </row>
    <row r="22" spans="1:16">
      <c r="A22" s="106">
        <f t="shared" si="0"/>
        <v>19</v>
      </c>
      <c r="B22" s="107"/>
      <c r="C22" s="108"/>
      <c r="D22" s="108"/>
      <c r="E22" s="109"/>
      <c r="G22" s="95">
        <f t="shared" si="1"/>
        <v>19</v>
      </c>
      <c r="H22" s="96"/>
      <c r="I22" s="96"/>
      <c r="J22" s="97"/>
      <c r="K22" s="97"/>
      <c r="L22" s="97"/>
      <c r="M22" s="97"/>
      <c r="N22" s="97"/>
      <c r="O22" s="96" t="str" cm="1">
        <f t="array" ref="O22">IFERROR(
    HYPERLINK(
        _xlfn.XLOOKUP(
            1,
            (경쟁상품[키워드]=H22)*
            (경쟁상품[상품명]=I22)*
            (경쟁상품[분류상품군]=출력!$E$3)*
            (경쟁상품[메인키워드여부]="메인"),
            경쟁상품[링크]
        ),
        "바로가기"
    ),
    ""
)</f>
        <v>바로가기</v>
      </c>
      <c r="P22" s="98"/>
    </row>
    <row r="23" spans="1:16">
      <c r="A23" s="106">
        <f t="shared" si="0"/>
        <v>20</v>
      </c>
      <c r="B23" s="107"/>
      <c r="C23" s="108"/>
      <c r="D23" s="108"/>
      <c r="E23" s="109"/>
      <c r="G23" s="95">
        <f t="shared" si="1"/>
        <v>20</v>
      </c>
      <c r="H23" s="96"/>
      <c r="I23" s="96"/>
      <c r="J23" s="97"/>
      <c r="K23" s="97"/>
      <c r="L23" s="97"/>
      <c r="M23" s="97"/>
      <c r="N23" s="97"/>
      <c r="O23" s="96" t="str" cm="1">
        <f t="array" ref="O23">IFERROR(
    HYPERLINK(
        _xlfn.XLOOKUP(
            1,
            (경쟁상품[키워드]=H23)*
            (경쟁상품[상품명]=I23)*
            (경쟁상품[분류상품군]=출력!$E$3)*
            (경쟁상품[메인키워드여부]="메인"),
            경쟁상품[링크]
        ),
        "바로가기"
    ),
    ""
)</f>
        <v>바로가기</v>
      </c>
      <c r="P23" s="98"/>
    </row>
    <row r="24" spans="1:16">
      <c r="A24" s="106">
        <f t="shared" si="0"/>
        <v>21</v>
      </c>
      <c r="B24" s="107"/>
      <c r="C24" s="108"/>
      <c r="D24" s="108"/>
      <c r="E24" s="109"/>
      <c r="G24" s="95">
        <f t="shared" si="1"/>
        <v>21</v>
      </c>
      <c r="H24" s="96"/>
      <c r="I24" s="96"/>
      <c r="J24" s="97"/>
      <c r="K24" s="97"/>
      <c r="L24" s="97"/>
      <c r="M24" s="97"/>
      <c r="N24" s="97"/>
      <c r="O24" s="96" t="str" cm="1">
        <f t="array" ref="O24">IFERROR(
    HYPERLINK(
        _xlfn.XLOOKUP(
            1,
            (경쟁상품[키워드]=H24)*
            (경쟁상품[상품명]=I24)*
            (경쟁상품[분류상품군]=출력!$E$3)*
            (경쟁상품[메인키워드여부]="메인"),
            경쟁상품[링크]
        ),
        "바로가기"
    ),
    ""
)</f>
        <v>바로가기</v>
      </c>
      <c r="P24" s="98"/>
    </row>
    <row r="25" spans="1:16">
      <c r="A25" s="106">
        <f t="shared" si="0"/>
        <v>22</v>
      </c>
      <c r="B25" s="107"/>
      <c r="C25" s="108"/>
      <c r="D25" s="108"/>
      <c r="E25" s="109"/>
      <c r="G25" s="95">
        <f t="shared" si="1"/>
        <v>22</v>
      </c>
      <c r="H25" s="96"/>
      <c r="I25" s="96"/>
      <c r="J25" s="97"/>
      <c r="K25" s="97"/>
      <c r="L25" s="97"/>
      <c r="M25" s="97"/>
      <c r="N25" s="97"/>
      <c r="O25" s="96" t="str" cm="1">
        <f t="array" ref="O25">IFERROR(
    HYPERLINK(
        _xlfn.XLOOKUP(
            1,
            (경쟁상품[키워드]=H25)*
            (경쟁상품[상품명]=I25)*
            (경쟁상품[분류상품군]=출력!$E$3)*
            (경쟁상품[메인키워드여부]="메인"),
            경쟁상품[링크]
        ),
        "바로가기"
    ),
    ""
)</f>
        <v>바로가기</v>
      </c>
      <c r="P25" s="98"/>
    </row>
    <row r="26" spans="1:16">
      <c r="A26" s="106">
        <f t="shared" si="0"/>
        <v>23</v>
      </c>
      <c r="B26" s="107"/>
      <c r="C26" s="108"/>
      <c r="D26" s="108"/>
      <c r="E26" s="109"/>
      <c r="G26" s="95">
        <f t="shared" si="1"/>
        <v>23</v>
      </c>
      <c r="H26" s="96"/>
      <c r="I26" s="96"/>
      <c r="J26" s="97"/>
      <c r="K26" s="97"/>
      <c r="L26" s="97"/>
      <c r="M26" s="97"/>
      <c r="N26" s="97"/>
      <c r="O26" s="96" t="str" cm="1">
        <f t="array" ref="O26">IFERROR(
    HYPERLINK(
        _xlfn.XLOOKUP(
            1,
            (경쟁상품[키워드]=H26)*
            (경쟁상품[상품명]=I26)*
            (경쟁상품[분류상품군]=출력!$E$3)*
            (경쟁상품[메인키워드여부]="메인"),
            경쟁상품[링크]
        ),
        "바로가기"
    ),
    ""
)</f>
        <v>바로가기</v>
      </c>
      <c r="P26" s="98"/>
    </row>
    <row r="27" spans="1:16">
      <c r="A27" s="106">
        <f t="shared" si="0"/>
        <v>24</v>
      </c>
      <c r="B27" s="107"/>
      <c r="C27" s="108"/>
      <c r="D27" s="108"/>
      <c r="E27" s="109"/>
      <c r="G27" s="95">
        <f t="shared" si="1"/>
        <v>24</v>
      </c>
      <c r="H27" s="96"/>
      <c r="I27" s="96"/>
      <c r="J27" s="97"/>
      <c r="K27" s="97"/>
      <c r="L27" s="97"/>
      <c r="M27" s="97"/>
      <c r="N27" s="97"/>
      <c r="O27" s="96" t="str" cm="1">
        <f t="array" ref="O27">IFERROR(
    HYPERLINK(
        _xlfn.XLOOKUP(
            1,
            (경쟁상품[키워드]=H27)*
            (경쟁상품[상품명]=I27)*
            (경쟁상품[분류상품군]=출력!$E$3)*
            (경쟁상품[메인키워드여부]="메인"),
            경쟁상품[링크]
        ),
        "바로가기"
    ),
    ""
)</f>
        <v>바로가기</v>
      </c>
      <c r="P27" s="98"/>
    </row>
    <row r="28" spans="1:16">
      <c r="A28" s="106">
        <f t="shared" si="0"/>
        <v>25</v>
      </c>
      <c r="B28" s="107"/>
      <c r="C28" s="108"/>
      <c r="D28" s="108"/>
      <c r="E28" s="109"/>
      <c r="G28" s="95">
        <f t="shared" si="1"/>
        <v>25</v>
      </c>
      <c r="H28" s="96"/>
      <c r="I28" s="96"/>
      <c r="J28" s="97"/>
      <c r="K28" s="97"/>
      <c r="L28" s="97"/>
      <c r="M28" s="97"/>
      <c r="N28" s="97"/>
      <c r="O28" s="96" t="str" cm="1">
        <f t="array" ref="O28">IFERROR(
    HYPERLINK(
        _xlfn.XLOOKUP(
            1,
            (경쟁상품[키워드]=H28)*
            (경쟁상품[상품명]=I28)*
            (경쟁상품[분류상품군]=출력!$E$3)*
            (경쟁상품[메인키워드여부]="메인"),
            경쟁상품[링크]
        ),
        "바로가기"
    ),
    ""
)</f>
        <v>바로가기</v>
      </c>
      <c r="P28" s="98"/>
    </row>
    <row r="29" spans="1:16">
      <c r="A29" s="106">
        <f t="shared" si="0"/>
        <v>26</v>
      </c>
      <c r="B29" s="107"/>
      <c r="C29" s="108"/>
      <c r="D29" s="108"/>
      <c r="E29" s="109"/>
      <c r="G29" s="95">
        <f t="shared" si="1"/>
        <v>26</v>
      </c>
      <c r="H29" s="96"/>
      <c r="I29" s="96"/>
      <c r="J29" s="97"/>
      <c r="K29" s="97"/>
      <c r="L29" s="97"/>
      <c r="M29" s="97"/>
      <c r="N29" s="97"/>
      <c r="O29" s="96" t="str" cm="1">
        <f t="array" ref="O29">IFERROR(
    HYPERLINK(
        _xlfn.XLOOKUP(
            1,
            (경쟁상품[키워드]=H29)*
            (경쟁상품[상품명]=I29)*
            (경쟁상품[분류상품군]=출력!$E$3)*
            (경쟁상품[메인키워드여부]="메인"),
            경쟁상품[링크]
        ),
        "바로가기"
    ),
    ""
)</f>
        <v>바로가기</v>
      </c>
      <c r="P29" s="98"/>
    </row>
    <row r="30" spans="1:16">
      <c r="A30" s="106">
        <f t="shared" si="0"/>
        <v>27</v>
      </c>
      <c r="B30" s="107"/>
      <c r="C30" s="108"/>
      <c r="D30" s="108"/>
      <c r="E30" s="109"/>
      <c r="G30" s="95">
        <f t="shared" si="1"/>
        <v>27</v>
      </c>
      <c r="H30" s="96"/>
      <c r="I30" s="96"/>
      <c r="J30" s="97"/>
      <c r="K30" s="97"/>
      <c r="L30" s="97"/>
      <c r="M30" s="97"/>
      <c r="N30" s="97"/>
      <c r="O30" s="96" t="str" cm="1">
        <f t="array" ref="O30">IFERROR(
    HYPERLINK(
        _xlfn.XLOOKUP(
            1,
            (경쟁상품[키워드]=H30)*
            (경쟁상품[상품명]=I30)*
            (경쟁상품[분류상품군]=출력!$E$3)*
            (경쟁상품[메인키워드여부]="메인"),
            경쟁상품[링크]
        ),
        "바로가기"
    ),
    ""
)</f>
        <v>바로가기</v>
      </c>
      <c r="P30" s="98"/>
    </row>
    <row r="31" spans="1:16" ht="16.5">
      <c r="A31" s="106">
        <f t="shared" si="0"/>
        <v>28</v>
      </c>
      <c r="B31" s="106"/>
      <c r="C31" s="110"/>
      <c r="D31" s="110"/>
      <c r="E31" s="110"/>
      <c r="G31" s="99">
        <f t="shared" si="1"/>
        <v>28</v>
      </c>
      <c r="H31" s="100"/>
      <c r="I31" s="100"/>
      <c r="J31" s="101"/>
      <c r="K31" s="101"/>
      <c r="L31" s="101"/>
      <c r="M31" s="101"/>
      <c r="N31" s="101"/>
      <c r="O31" s="100" t="str" cm="1">
        <f t="array" ref="O31">IFERROR(
    HYPERLINK(
        _xlfn.XLOOKUP(
            1,
            (경쟁상품[키워드]=H31)*
            (경쟁상품[상품명]=I31)*
            (경쟁상품[분류상품군]=출력!$E$3)*
            (경쟁상품[메인키워드여부]="메인"),
            경쟁상품[링크]
        ),
        "바로가기"
    ),
    ""
)</f>
        <v>바로가기</v>
      </c>
      <c r="P31" s="102"/>
    </row>
    <row r="32" spans="1:16">
      <c r="G32" s="34"/>
    </row>
  </sheetData>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50E8C-86CF-4C35-93E0-4FA9F9A566F1}">
  <dimension ref="A1:K95"/>
  <sheetViews>
    <sheetView zoomScale="70" zoomScaleNormal="70" workbookViewId="0">
      <selection activeCell="D90" sqref="D90"/>
    </sheetView>
  </sheetViews>
  <sheetFormatPr defaultRowHeight="14.25"/>
  <cols>
    <col min="1" max="1" width="12.25" bestFit="1" customWidth="1"/>
    <col min="2" max="2" width="15.125" bestFit="1" customWidth="1"/>
    <col min="3" max="3" width="30.5" bestFit="1" customWidth="1"/>
    <col min="4" max="10" width="30.625" customWidth="1"/>
    <col min="11" max="11" width="29.875" customWidth="1"/>
  </cols>
  <sheetData>
    <row r="1" spans="1:11" ht="15">
      <c r="A1" s="133" t="s">
        <v>926</v>
      </c>
      <c r="B1" s="133" t="s">
        <v>927</v>
      </c>
      <c r="C1" s="133" t="s">
        <v>929</v>
      </c>
      <c r="D1" s="133" t="s">
        <v>930</v>
      </c>
      <c r="E1" s="133" t="s">
        <v>1028</v>
      </c>
      <c r="G1" s="133" t="s">
        <v>959</v>
      </c>
      <c r="H1" s="133" t="s">
        <v>927</v>
      </c>
      <c r="I1" s="133" t="s">
        <v>929</v>
      </c>
      <c r="J1" s="133" t="s">
        <v>960</v>
      </c>
      <c r="K1" s="133" t="s">
        <v>1029</v>
      </c>
    </row>
    <row r="2" spans="1:11" ht="28.5">
      <c r="A2" s="134" t="s">
        <v>931</v>
      </c>
      <c r="B2" s="134" t="s">
        <v>932</v>
      </c>
      <c r="C2" s="134" t="s">
        <v>933</v>
      </c>
      <c r="D2" s="134" t="s">
        <v>934</v>
      </c>
      <c r="E2" s="134"/>
      <c r="G2" s="134" t="s">
        <v>961</v>
      </c>
      <c r="H2" s="134" t="s">
        <v>962</v>
      </c>
      <c r="I2" s="134" t="s">
        <v>963</v>
      </c>
      <c r="J2" s="134" t="s">
        <v>934</v>
      </c>
      <c r="K2" s="134"/>
    </row>
    <row r="3" spans="1:11">
      <c r="A3" s="134" t="s">
        <v>931</v>
      </c>
      <c r="B3" s="134" t="s">
        <v>935</v>
      </c>
      <c r="C3" s="134" t="s">
        <v>936</v>
      </c>
      <c r="D3" s="134" t="s">
        <v>934</v>
      </c>
      <c r="E3" s="134"/>
      <c r="G3" s="134" t="s">
        <v>961</v>
      </c>
      <c r="H3" s="134" t="s">
        <v>964</v>
      </c>
      <c r="I3" s="134" t="s">
        <v>965</v>
      </c>
      <c r="J3" s="134" t="s">
        <v>934</v>
      </c>
      <c r="K3" s="134"/>
    </row>
    <row r="4" spans="1:11">
      <c r="A4" s="134" t="s">
        <v>931</v>
      </c>
      <c r="B4" s="134" t="s">
        <v>937</v>
      </c>
      <c r="C4" s="134" t="s">
        <v>938</v>
      </c>
      <c r="D4" s="134" t="s">
        <v>934</v>
      </c>
      <c r="E4" s="134"/>
      <c r="G4" s="134" t="s">
        <v>966</v>
      </c>
      <c r="H4" s="134" t="s">
        <v>265</v>
      </c>
      <c r="I4" s="134" t="s">
        <v>967</v>
      </c>
      <c r="J4" s="134" t="s">
        <v>934</v>
      </c>
      <c r="K4" s="134"/>
    </row>
    <row r="5" spans="1:11" ht="16.5">
      <c r="A5" s="134" t="s">
        <v>939</v>
      </c>
      <c r="B5" s="134" t="s">
        <v>940</v>
      </c>
      <c r="C5" s="134" t="s">
        <v>941</v>
      </c>
      <c r="D5" s="135" t="s">
        <v>1025</v>
      </c>
      <c r="E5" s="135"/>
      <c r="G5" s="134" t="s">
        <v>966</v>
      </c>
      <c r="H5" s="134" t="s">
        <v>665</v>
      </c>
      <c r="I5" s="134" t="s">
        <v>968</v>
      </c>
      <c r="J5" s="134" t="s">
        <v>934</v>
      </c>
      <c r="K5" s="134"/>
    </row>
    <row r="6" spans="1:11">
      <c r="A6" s="134" t="s">
        <v>939</v>
      </c>
      <c r="B6" s="134" t="s">
        <v>942</v>
      </c>
      <c r="C6" s="134" t="s">
        <v>943</v>
      </c>
      <c r="D6" s="134" t="s">
        <v>944</v>
      </c>
      <c r="E6" s="134"/>
      <c r="G6" s="134" t="s">
        <v>969</v>
      </c>
      <c r="H6" s="134" t="s">
        <v>970</v>
      </c>
      <c r="I6" s="134" t="s">
        <v>971</v>
      </c>
      <c r="J6" s="134" t="s">
        <v>934</v>
      </c>
      <c r="K6" s="134"/>
    </row>
    <row r="7" spans="1:11">
      <c r="A7" s="134" t="s">
        <v>945</v>
      </c>
      <c r="B7" s="134" t="s">
        <v>946</v>
      </c>
      <c r="C7" s="134" t="s">
        <v>947</v>
      </c>
      <c r="D7" s="134" t="s">
        <v>934</v>
      </c>
      <c r="E7" s="134"/>
      <c r="G7" s="134" t="s">
        <v>972</v>
      </c>
      <c r="H7" s="134" t="s">
        <v>973</v>
      </c>
      <c r="I7" s="134" t="s">
        <v>974</v>
      </c>
      <c r="J7" s="134" t="s">
        <v>934</v>
      </c>
      <c r="K7" s="134"/>
    </row>
    <row r="8" spans="1:11" ht="33">
      <c r="A8" s="150" t="s">
        <v>1030</v>
      </c>
      <c r="B8" s="134" t="s">
        <v>948</v>
      </c>
      <c r="C8" s="134" t="s">
        <v>949</v>
      </c>
      <c r="D8" s="134" t="s">
        <v>950</v>
      </c>
      <c r="E8" s="134"/>
      <c r="G8" s="134" t="s">
        <v>975</v>
      </c>
      <c r="H8" s="134" t="s">
        <v>976</v>
      </c>
      <c r="I8" s="134" t="s">
        <v>977</v>
      </c>
      <c r="J8" s="134" t="s">
        <v>934</v>
      </c>
      <c r="K8" s="134"/>
    </row>
    <row r="9" spans="1:11">
      <c r="A9" s="134" t="s">
        <v>951</v>
      </c>
      <c r="B9" s="134" t="s">
        <v>952</v>
      </c>
      <c r="C9" s="134" t="s">
        <v>953</v>
      </c>
      <c r="D9" s="134" t="s">
        <v>950</v>
      </c>
      <c r="E9" s="134"/>
      <c r="G9" s="134" t="s">
        <v>975</v>
      </c>
      <c r="H9" s="134" t="s">
        <v>978</v>
      </c>
      <c r="I9" s="134" t="s">
        <v>979</v>
      </c>
      <c r="J9" s="134" t="s">
        <v>934</v>
      </c>
      <c r="K9" s="134"/>
    </row>
    <row r="10" spans="1:11">
      <c r="A10" s="134" t="s">
        <v>954</v>
      </c>
      <c r="B10" s="134" t="s">
        <v>955</v>
      </c>
      <c r="C10" s="134" t="s">
        <v>956</v>
      </c>
      <c r="D10" s="134" t="s">
        <v>950</v>
      </c>
      <c r="E10" s="134"/>
      <c r="G10" s="134" t="s">
        <v>980</v>
      </c>
      <c r="H10" s="134" t="s">
        <v>981</v>
      </c>
      <c r="I10" s="134" t="s">
        <v>982</v>
      </c>
      <c r="J10" s="134" t="s">
        <v>934</v>
      </c>
      <c r="K10" s="134"/>
    </row>
    <row r="11" spans="1:11" ht="16.5">
      <c r="A11" s="134" t="s">
        <v>957</v>
      </c>
      <c r="B11" s="134" t="s">
        <v>195</v>
      </c>
      <c r="C11" s="135" t="s">
        <v>1024</v>
      </c>
      <c r="D11" s="134" t="s">
        <v>958</v>
      </c>
      <c r="E11" s="134"/>
      <c r="G11" s="134" t="s">
        <v>231</v>
      </c>
      <c r="H11" s="134" t="s">
        <v>983</v>
      </c>
      <c r="I11" s="134" t="s">
        <v>984</v>
      </c>
      <c r="J11" s="134" t="s">
        <v>934</v>
      </c>
      <c r="K11" s="134"/>
    </row>
    <row r="12" spans="1:11">
      <c r="A12" s="134" t="s">
        <v>1043</v>
      </c>
      <c r="B12" s="134" t="s">
        <v>1044</v>
      </c>
      <c r="C12" s="134" t="s">
        <v>1045</v>
      </c>
      <c r="D12" s="134" t="s">
        <v>944</v>
      </c>
      <c r="E12" s="134"/>
      <c r="G12" s="134" t="s">
        <v>985</v>
      </c>
      <c r="H12" s="134" t="s">
        <v>986</v>
      </c>
      <c r="I12" s="134" t="s">
        <v>987</v>
      </c>
      <c r="J12" s="134" t="s">
        <v>934</v>
      </c>
      <c r="K12" s="134"/>
    </row>
    <row r="13" spans="1:11">
      <c r="G13" s="134" t="s">
        <v>988</v>
      </c>
      <c r="H13" s="134" t="s">
        <v>106</v>
      </c>
      <c r="I13" s="134" t="s">
        <v>989</v>
      </c>
      <c r="J13" s="134" t="s">
        <v>934</v>
      </c>
      <c r="K13" s="134"/>
    </row>
    <row r="14" spans="1:11">
      <c r="G14" s="134" t="s">
        <v>990</v>
      </c>
      <c r="H14" s="134" t="s">
        <v>991</v>
      </c>
      <c r="I14" s="134" t="s">
        <v>992</v>
      </c>
      <c r="J14" s="134" t="s">
        <v>993</v>
      </c>
      <c r="K14" s="134"/>
    </row>
    <row r="15" spans="1:11" ht="16.5">
      <c r="G15" s="134" t="s">
        <v>994</v>
      </c>
      <c r="H15" s="134" t="s">
        <v>995</v>
      </c>
      <c r="I15" s="134" t="s">
        <v>996</v>
      </c>
      <c r="J15" s="135" t="s">
        <v>1026</v>
      </c>
      <c r="K15" s="134"/>
    </row>
    <row r="16" spans="1:11">
      <c r="G16" s="134" t="s">
        <v>997</v>
      </c>
      <c r="H16" s="134" t="s">
        <v>998</v>
      </c>
      <c r="I16" s="134" t="s">
        <v>999</v>
      </c>
      <c r="J16" s="134" t="s">
        <v>934</v>
      </c>
      <c r="K16" s="134"/>
    </row>
    <row r="17" spans="1:11">
      <c r="G17" s="134" t="s">
        <v>1000</v>
      </c>
      <c r="H17" s="134" t="s">
        <v>1001</v>
      </c>
      <c r="I17" s="134" t="s">
        <v>1002</v>
      </c>
      <c r="J17" s="134" t="s">
        <v>934</v>
      </c>
      <c r="K17" s="134"/>
    </row>
    <row r="18" spans="1:11">
      <c r="G18" s="134" t="s">
        <v>1003</v>
      </c>
      <c r="H18" s="134" t="s">
        <v>254</v>
      </c>
      <c r="I18" s="134" t="s">
        <v>1004</v>
      </c>
      <c r="J18" s="134" t="s">
        <v>934</v>
      </c>
      <c r="K18" s="134"/>
    </row>
    <row r="19" spans="1:11">
      <c r="G19" s="134" t="s">
        <v>1005</v>
      </c>
      <c r="H19" s="134" t="s">
        <v>1006</v>
      </c>
      <c r="I19" s="134" t="s">
        <v>1007</v>
      </c>
      <c r="J19" s="134" t="s">
        <v>934</v>
      </c>
      <c r="K19" s="134"/>
    </row>
    <row r="20" spans="1:11">
      <c r="G20" s="134" t="s">
        <v>1008</v>
      </c>
      <c r="H20" s="134" t="s">
        <v>1009</v>
      </c>
      <c r="I20" s="134" t="s">
        <v>1010</v>
      </c>
      <c r="J20" s="134" t="s">
        <v>934</v>
      </c>
      <c r="K20" s="134"/>
    </row>
    <row r="21" spans="1:11">
      <c r="G21" s="134" t="s">
        <v>1011</v>
      </c>
      <c r="H21" s="134" t="s">
        <v>1012</v>
      </c>
      <c r="I21" s="134" t="s">
        <v>1013</v>
      </c>
      <c r="J21" s="134" t="s">
        <v>934</v>
      </c>
      <c r="K21" s="134"/>
    </row>
    <row r="22" spans="1:11">
      <c r="G22" s="134" t="s">
        <v>1014</v>
      </c>
      <c r="H22" s="134" t="s">
        <v>1015</v>
      </c>
      <c r="I22" s="134" t="s">
        <v>1016</v>
      </c>
      <c r="J22" s="134" t="s">
        <v>950</v>
      </c>
      <c r="K22" s="134"/>
    </row>
    <row r="23" spans="1:11">
      <c r="G23" s="134" t="s">
        <v>1017</v>
      </c>
      <c r="H23" s="134" t="s">
        <v>1018</v>
      </c>
      <c r="I23" s="134" t="s">
        <v>1019</v>
      </c>
      <c r="J23" s="134" t="s">
        <v>950</v>
      </c>
      <c r="K23" s="134"/>
    </row>
    <row r="24" spans="1:11">
      <c r="G24" s="134" t="s">
        <v>410</v>
      </c>
      <c r="H24" s="134" t="s">
        <v>1020</v>
      </c>
      <c r="I24" s="134" t="s">
        <v>1021</v>
      </c>
      <c r="J24" s="134" t="s">
        <v>950</v>
      </c>
      <c r="K24" s="134"/>
    </row>
    <row r="25" spans="1:11">
      <c r="G25" s="134" t="s">
        <v>1022</v>
      </c>
      <c r="H25" s="134" t="s">
        <v>116</v>
      </c>
      <c r="I25" s="134" t="s">
        <v>1023</v>
      </c>
      <c r="J25" s="134" t="s">
        <v>934</v>
      </c>
      <c r="K25" s="134"/>
    </row>
    <row r="30" spans="1:11">
      <c r="G30" s="155"/>
      <c r="H30" s="155"/>
      <c r="I30" s="155"/>
      <c r="J30" s="155"/>
    </row>
    <row r="31" spans="1:11" ht="16.5">
      <c r="A31" s="151" t="s">
        <v>1031</v>
      </c>
      <c r="G31" s="156"/>
      <c r="H31" s="156"/>
      <c r="I31" s="156"/>
      <c r="J31" s="156"/>
    </row>
    <row r="32" spans="1:11" ht="16.5">
      <c r="A32" s="158" t="s">
        <v>814</v>
      </c>
      <c r="B32" s="159" t="s">
        <v>71</v>
      </c>
      <c r="C32" s="159" t="s">
        <v>90</v>
      </c>
      <c r="D32" s="157" t="s">
        <v>813</v>
      </c>
      <c r="E32" s="157" t="s">
        <v>16</v>
      </c>
      <c r="F32" s="157" t="s">
        <v>812</v>
      </c>
      <c r="G32" s="157" t="s">
        <v>811</v>
      </c>
      <c r="H32" s="157" t="s">
        <v>810</v>
      </c>
      <c r="I32" s="157" t="s">
        <v>809</v>
      </c>
      <c r="J32" s="157" t="s">
        <v>808</v>
      </c>
    </row>
    <row r="33" spans="1:10" ht="16.5">
      <c r="A33" s="160">
        <v>46146</v>
      </c>
      <c r="B33" s="161">
        <v>112236</v>
      </c>
      <c r="C33" s="161"/>
      <c r="D33" s="53" t="s">
        <v>117</v>
      </c>
      <c r="E33" s="50" t="s">
        <v>102</v>
      </c>
      <c r="F33" s="50" t="s">
        <v>116</v>
      </c>
      <c r="G33" s="50"/>
      <c r="H33" s="50"/>
      <c r="I33" s="50"/>
      <c r="J33" s="50"/>
    </row>
    <row r="34" spans="1:10" ht="16.5">
      <c r="A34" s="160">
        <v>46146</v>
      </c>
      <c r="B34" s="161">
        <v>123720</v>
      </c>
      <c r="C34" s="161"/>
      <c r="D34" s="53" t="s">
        <v>115</v>
      </c>
      <c r="E34" s="50" t="s">
        <v>113</v>
      </c>
      <c r="F34" s="50"/>
      <c r="G34" s="50"/>
      <c r="H34" s="50"/>
      <c r="I34" s="50"/>
      <c r="J34" s="50"/>
    </row>
    <row r="35" spans="1:10" ht="16.5">
      <c r="A35" s="160">
        <v>46146</v>
      </c>
      <c r="B35" s="161"/>
      <c r="C35" s="161">
        <v>958975</v>
      </c>
      <c r="D35" s="53" t="s">
        <v>91</v>
      </c>
      <c r="E35" s="50" t="s">
        <v>90</v>
      </c>
      <c r="F35" s="50" t="s">
        <v>89</v>
      </c>
      <c r="G35" s="50"/>
      <c r="H35" s="50"/>
      <c r="I35" s="50"/>
      <c r="J35" s="50"/>
    </row>
    <row r="36" spans="1:10" ht="16.5">
      <c r="A36" s="160">
        <v>46146</v>
      </c>
      <c r="B36" s="161"/>
      <c r="C36" s="161">
        <v>117461</v>
      </c>
      <c r="D36" s="53" t="s">
        <v>91</v>
      </c>
      <c r="E36" s="50" t="s">
        <v>90</v>
      </c>
      <c r="F36" s="50" t="s">
        <v>89</v>
      </c>
      <c r="G36" s="50"/>
      <c r="H36" s="50"/>
      <c r="I36" s="50"/>
      <c r="J36" s="50"/>
    </row>
    <row r="37" spans="1:10" ht="16.5">
      <c r="A37" s="160">
        <v>46146</v>
      </c>
      <c r="B37" s="161"/>
      <c r="C37" s="161">
        <v>96011</v>
      </c>
      <c r="D37" s="53" t="s">
        <v>91</v>
      </c>
      <c r="E37" s="50" t="s">
        <v>90</v>
      </c>
      <c r="F37" s="50" t="s">
        <v>89</v>
      </c>
      <c r="G37" s="50"/>
      <c r="H37" s="50"/>
      <c r="I37" s="50"/>
      <c r="J37" s="50"/>
    </row>
    <row r="38" spans="1:10" ht="16.5">
      <c r="A38" s="160">
        <v>46146</v>
      </c>
      <c r="B38" s="161"/>
      <c r="C38" s="161">
        <v>161860</v>
      </c>
      <c r="D38" s="53" t="s">
        <v>91</v>
      </c>
      <c r="E38" s="50" t="s">
        <v>90</v>
      </c>
      <c r="F38" s="50" t="s">
        <v>89</v>
      </c>
      <c r="G38" s="50"/>
      <c r="H38" s="50"/>
      <c r="I38" s="50"/>
      <c r="J38" s="50"/>
    </row>
    <row r="39" spans="1:10" ht="16.5">
      <c r="A39" s="160">
        <v>46148</v>
      </c>
      <c r="B39" s="161"/>
      <c r="C39" s="161">
        <v>77060</v>
      </c>
      <c r="D39" s="53" t="s">
        <v>91</v>
      </c>
      <c r="E39" s="50" t="s">
        <v>90</v>
      </c>
      <c r="F39" s="50" t="s">
        <v>89</v>
      </c>
      <c r="G39" s="50"/>
      <c r="H39" s="50"/>
      <c r="I39" s="50"/>
      <c r="J39" s="50"/>
    </row>
    <row r="40" spans="1:10" ht="16.5">
      <c r="A40" s="160">
        <v>46148</v>
      </c>
      <c r="B40" s="161">
        <v>440000</v>
      </c>
      <c r="C40" s="161"/>
      <c r="D40" s="53" t="s">
        <v>114</v>
      </c>
      <c r="E40" s="50" t="s">
        <v>113</v>
      </c>
      <c r="F40" s="50"/>
      <c r="G40" s="50"/>
      <c r="H40" s="50"/>
      <c r="I40" s="50"/>
      <c r="J40" s="50"/>
    </row>
    <row r="41" spans="1:10" ht="16.5">
      <c r="A41" s="160">
        <v>46148</v>
      </c>
      <c r="B41" s="161"/>
      <c r="C41" s="161">
        <v>293295</v>
      </c>
      <c r="D41" s="53" t="s">
        <v>112</v>
      </c>
      <c r="E41" s="50" t="s">
        <v>90</v>
      </c>
      <c r="F41" s="50" t="s">
        <v>111</v>
      </c>
      <c r="G41" s="50"/>
      <c r="H41" s="50"/>
      <c r="I41" s="50"/>
      <c r="J41" s="50"/>
    </row>
    <row r="42" spans="1:10" ht="16.5">
      <c r="A42" s="160">
        <v>46148</v>
      </c>
      <c r="B42" s="161">
        <v>169900</v>
      </c>
      <c r="C42" s="161"/>
      <c r="D42" s="53" t="s">
        <v>110</v>
      </c>
      <c r="E42" s="50" t="s">
        <v>102</v>
      </c>
      <c r="F42" s="50"/>
      <c r="G42" s="50"/>
      <c r="H42" s="50"/>
      <c r="I42" s="50"/>
      <c r="J42" s="50"/>
    </row>
    <row r="43" spans="1:10" ht="16.5">
      <c r="A43" s="160">
        <v>46148</v>
      </c>
      <c r="B43" s="161"/>
      <c r="C43" s="161">
        <v>419116</v>
      </c>
      <c r="D43" s="53" t="s">
        <v>91</v>
      </c>
      <c r="E43" s="50" t="s">
        <v>90</v>
      </c>
      <c r="F43" s="50" t="s">
        <v>89</v>
      </c>
      <c r="G43" s="50"/>
      <c r="H43" s="50"/>
      <c r="I43" s="50"/>
      <c r="J43" s="50"/>
    </row>
    <row r="44" spans="1:10" ht="16.5">
      <c r="A44" s="160">
        <v>46148</v>
      </c>
      <c r="B44" s="161">
        <v>11780</v>
      </c>
      <c r="C44" s="161"/>
      <c r="D44" s="53" t="s">
        <v>109</v>
      </c>
      <c r="E44" s="50" t="s">
        <v>97</v>
      </c>
      <c r="F44" s="50" t="s">
        <v>76</v>
      </c>
      <c r="G44" s="50"/>
      <c r="H44" s="50"/>
      <c r="I44" s="50"/>
      <c r="J44" s="50"/>
    </row>
    <row r="45" spans="1:10" ht="16.5">
      <c r="A45" s="160">
        <v>46148</v>
      </c>
      <c r="B45" s="161">
        <v>4000</v>
      </c>
      <c r="C45" s="161"/>
      <c r="D45" s="53" t="s">
        <v>103</v>
      </c>
      <c r="E45" s="50" t="s">
        <v>102</v>
      </c>
      <c r="F45" s="50"/>
      <c r="G45" s="50"/>
      <c r="H45" s="50"/>
      <c r="I45" s="50"/>
      <c r="J45" s="50"/>
    </row>
    <row r="46" spans="1:10" ht="16.5">
      <c r="A46" s="160">
        <v>46148</v>
      </c>
      <c r="B46" s="161">
        <v>11780</v>
      </c>
      <c r="C46" s="161"/>
      <c r="D46" s="53" t="s">
        <v>109</v>
      </c>
      <c r="E46" s="50" t="s">
        <v>97</v>
      </c>
      <c r="F46" s="50" t="s">
        <v>76</v>
      </c>
      <c r="G46" s="50"/>
      <c r="H46" s="50"/>
      <c r="I46" s="50"/>
      <c r="J46" s="50"/>
    </row>
    <row r="47" spans="1:10" ht="16.5">
      <c r="A47" s="160">
        <v>46149</v>
      </c>
      <c r="B47" s="161"/>
      <c r="C47" s="161">
        <v>228610</v>
      </c>
      <c r="D47" s="53" t="s">
        <v>91</v>
      </c>
      <c r="E47" s="50" t="s">
        <v>90</v>
      </c>
      <c r="F47" s="50" t="s">
        <v>89</v>
      </c>
      <c r="G47" s="50"/>
      <c r="H47" s="50"/>
      <c r="I47" s="50"/>
      <c r="J47" s="50"/>
    </row>
    <row r="48" spans="1:10" ht="16.5">
      <c r="A48" s="160">
        <v>46149</v>
      </c>
      <c r="B48" s="161">
        <v>11780</v>
      </c>
      <c r="C48" s="161"/>
      <c r="D48" s="53" t="s">
        <v>109</v>
      </c>
      <c r="E48" s="50" t="s">
        <v>97</v>
      </c>
      <c r="F48" s="50" t="s">
        <v>76</v>
      </c>
      <c r="G48" s="50"/>
      <c r="H48" s="50"/>
      <c r="I48" s="50"/>
      <c r="J48" s="50"/>
    </row>
    <row r="49" spans="1:10" ht="16.5">
      <c r="A49" s="160">
        <v>46149</v>
      </c>
      <c r="B49" s="161">
        <v>1000</v>
      </c>
      <c r="C49" s="161"/>
      <c r="D49" s="53" t="s">
        <v>108</v>
      </c>
      <c r="E49" s="50" t="s">
        <v>102</v>
      </c>
      <c r="F49" s="50"/>
      <c r="G49" s="50"/>
      <c r="H49" s="50"/>
      <c r="I49" s="50"/>
      <c r="J49" s="50"/>
    </row>
    <row r="50" spans="1:10" ht="16.5">
      <c r="A50" s="160">
        <v>46149</v>
      </c>
      <c r="B50" s="161">
        <v>17900</v>
      </c>
      <c r="C50" s="161"/>
      <c r="D50" s="53" t="s">
        <v>107</v>
      </c>
      <c r="E50" s="50" t="s">
        <v>102</v>
      </c>
      <c r="F50" s="50"/>
      <c r="G50" s="50"/>
      <c r="H50" s="50"/>
      <c r="I50" s="50"/>
      <c r="J50" s="50"/>
    </row>
    <row r="51" spans="1:10" ht="16.5">
      <c r="A51" s="160">
        <v>46149</v>
      </c>
      <c r="B51" s="161">
        <v>34590</v>
      </c>
      <c r="C51" s="161"/>
      <c r="D51" s="53" t="s">
        <v>106</v>
      </c>
      <c r="E51" s="50" t="s">
        <v>102</v>
      </c>
      <c r="F51" s="50"/>
      <c r="G51" s="50"/>
      <c r="H51" s="50"/>
      <c r="I51" s="50"/>
      <c r="J51" s="50"/>
    </row>
    <row r="52" spans="1:10" ht="16.5">
      <c r="A52" s="160">
        <v>46150</v>
      </c>
      <c r="B52" s="161"/>
      <c r="C52" s="161">
        <v>890839</v>
      </c>
      <c r="D52" s="53" t="s">
        <v>91</v>
      </c>
      <c r="E52" s="50" t="s">
        <v>90</v>
      </c>
      <c r="F52" s="50" t="s">
        <v>89</v>
      </c>
      <c r="G52" s="50"/>
      <c r="H52" s="50"/>
      <c r="I52" s="50"/>
      <c r="J52" s="50"/>
    </row>
    <row r="53" spans="1:10" ht="16.5">
      <c r="A53" s="160">
        <v>46151</v>
      </c>
      <c r="B53" s="161"/>
      <c r="C53" s="161">
        <v>280545</v>
      </c>
      <c r="D53" s="53" t="s">
        <v>91</v>
      </c>
      <c r="E53" s="50" t="s">
        <v>90</v>
      </c>
      <c r="F53" s="50" t="s">
        <v>89</v>
      </c>
      <c r="G53" s="50"/>
      <c r="H53" s="50"/>
      <c r="I53" s="50"/>
      <c r="J53" s="50"/>
    </row>
    <row r="54" spans="1:10" ht="16.5">
      <c r="A54" s="160">
        <v>46151</v>
      </c>
      <c r="B54" s="161">
        <v>3700</v>
      </c>
      <c r="C54" s="161"/>
      <c r="D54" s="53" t="s">
        <v>105</v>
      </c>
      <c r="E54" s="50" t="s">
        <v>102</v>
      </c>
      <c r="F54" s="50"/>
      <c r="G54" s="50"/>
      <c r="H54" s="50"/>
      <c r="I54" s="50"/>
      <c r="J54" s="50"/>
    </row>
    <row r="55" spans="1:10" ht="16.5">
      <c r="A55" s="160">
        <v>46151</v>
      </c>
      <c r="B55" s="161">
        <v>125000</v>
      </c>
      <c r="C55" s="161"/>
      <c r="D55" s="53" t="s">
        <v>104</v>
      </c>
      <c r="E55" s="50" t="s">
        <v>102</v>
      </c>
      <c r="F55" s="50"/>
      <c r="G55" s="50"/>
      <c r="H55" s="50"/>
      <c r="I55" s="50"/>
      <c r="J55" s="50"/>
    </row>
    <row r="56" spans="1:10" ht="16.5">
      <c r="A56" s="160">
        <v>46151</v>
      </c>
      <c r="B56" s="161">
        <v>72000</v>
      </c>
      <c r="C56" s="161"/>
      <c r="D56" s="53" t="s">
        <v>103</v>
      </c>
      <c r="E56" s="50" t="s">
        <v>102</v>
      </c>
      <c r="F56" s="50"/>
      <c r="G56" s="50"/>
      <c r="H56" s="50"/>
      <c r="I56" s="50"/>
      <c r="J56" s="50"/>
    </row>
    <row r="57" spans="1:10" ht="16.5">
      <c r="A57" s="160">
        <v>46151</v>
      </c>
      <c r="B57" s="161"/>
      <c r="C57" s="161">
        <v>17900</v>
      </c>
      <c r="D57" s="53" t="s">
        <v>101</v>
      </c>
      <c r="E57" s="50" t="s">
        <v>90</v>
      </c>
      <c r="F57" s="50" t="s">
        <v>89</v>
      </c>
      <c r="G57" s="50"/>
      <c r="H57" s="50"/>
      <c r="I57" s="50"/>
      <c r="J57" s="50"/>
    </row>
    <row r="58" spans="1:10" ht="16.5">
      <c r="A58" s="160">
        <v>46152</v>
      </c>
      <c r="B58" s="161"/>
      <c r="C58" s="161">
        <v>572816</v>
      </c>
      <c r="D58" s="53" t="s">
        <v>91</v>
      </c>
      <c r="E58" s="50" t="s">
        <v>90</v>
      </c>
      <c r="F58" s="50" t="s">
        <v>89</v>
      </c>
      <c r="G58" s="50" t="s">
        <v>90</v>
      </c>
      <c r="H58" s="50">
        <v>300</v>
      </c>
      <c r="I58" s="50"/>
      <c r="J58" s="50"/>
    </row>
    <row r="59" spans="1:10" ht="16.5">
      <c r="A59" s="160">
        <v>46153</v>
      </c>
      <c r="B59" s="161">
        <v>708806</v>
      </c>
      <c r="C59" s="161"/>
      <c r="D59" s="53" t="s">
        <v>100</v>
      </c>
      <c r="E59" s="50" t="s">
        <v>97</v>
      </c>
      <c r="F59" s="50" t="s">
        <v>63</v>
      </c>
      <c r="G59" s="50"/>
      <c r="H59" s="50"/>
      <c r="I59" s="50"/>
      <c r="J59" s="50"/>
    </row>
    <row r="60" spans="1:10" ht="16.5">
      <c r="A60" s="160">
        <v>46153</v>
      </c>
      <c r="B60" s="161"/>
      <c r="C60" s="161">
        <v>185295</v>
      </c>
      <c r="D60" s="53" t="s">
        <v>91</v>
      </c>
      <c r="E60" s="50" t="s">
        <v>90</v>
      </c>
      <c r="F60" s="50" t="s">
        <v>89</v>
      </c>
      <c r="G60" s="50" t="s">
        <v>838</v>
      </c>
      <c r="H60" s="50"/>
      <c r="I60" s="50"/>
      <c r="J60" s="50"/>
    </row>
    <row r="61" spans="1:10" ht="16.5">
      <c r="A61" s="160">
        <v>46153</v>
      </c>
      <c r="B61" s="161">
        <v>181500</v>
      </c>
      <c r="C61" s="161"/>
      <c r="D61" s="53" t="s">
        <v>99</v>
      </c>
      <c r="E61" s="50" t="s">
        <v>97</v>
      </c>
      <c r="F61" s="50" t="s">
        <v>41</v>
      </c>
      <c r="G61" s="50" t="s">
        <v>96</v>
      </c>
      <c r="H61" s="50">
        <v>180600</v>
      </c>
      <c r="I61" s="50" t="s">
        <v>95</v>
      </c>
      <c r="J61" s="50">
        <v>20</v>
      </c>
    </row>
    <row r="62" spans="1:10" ht="16.5">
      <c r="A62" s="160">
        <v>46153</v>
      </c>
      <c r="B62" s="161">
        <v>252593</v>
      </c>
      <c r="C62" s="161"/>
      <c r="D62" s="53" t="s">
        <v>98</v>
      </c>
      <c r="E62" s="50" t="s">
        <v>97</v>
      </c>
      <c r="F62" s="50" t="s">
        <v>41</v>
      </c>
      <c r="G62" s="162"/>
      <c r="H62" s="162"/>
      <c r="I62" s="162"/>
      <c r="J62" s="162"/>
    </row>
    <row r="63" spans="1:10" ht="16.5">
      <c r="G63" s="39"/>
    </row>
    <row r="64" spans="1:10" ht="16.5">
      <c r="A64" s="153" t="s">
        <v>1032</v>
      </c>
      <c r="B64" s="153" t="s">
        <v>1034</v>
      </c>
      <c r="C64" s="153" t="s">
        <v>1033</v>
      </c>
      <c r="D64" s="153" t="s">
        <v>1035</v>
      </c>
      <c r="E64" s="154" t="s">
        <v>928</v>
      </c>
      <c r="F64" s="154" t="s">
        <v>830</v>
      </c>
      <c r="G64" s="153" t="s">
        <v>1061</v>
      </c>
      <c r="H64" s="153" t="s">
        <v>1036</v>
      </c>
    </row>
    <row r="65" spans="1:8" ht="16.5">
      <c r="A65" s="38">
        <v>46146</v>
      </c>
      <c r="B65" s="130">
        <v>112236</v>
      </c>
      <c r="C65" s="130"/>
      <c r="D65" s="152" t="s">
        <v>1037</v>
      </c>
      <c r="E65" s="39" t="s">
        <v>1038</v>
      </c>
      <c r="F65" s="34"/>
      <c r="G65" s="34"/>
      <c r="H65" t="s">
        <v>117</v>
      </c>
    </row>
    <row r="66" spans="1:8" ht="16.5">
      <c r="A66" s="38">
        <v>46146</v>
      </c>
      <c r="B66" s="130">
        <v>123720</v>
      </c>
      <c r="C66" s="130"/>
      <c r="D66" s="34" t="s">
        <v>1042</v>
      </c>
      <c r="E66" s="39" t="s">
        <v>1048</v>
      </c>
      <c r="F66" s="34"/>
      <c r="G66" s="34"/>
      <c r="H66" t="s">
        <v>115</v>
      </c>
    </row>
    <row r="67" spans="1:8" ht="16.5">
      <c r="A67" s="38">
        <v>46146</v>
      </c>
      <c r="B67" s="130"/>
      <c r="C67" s="130">
        <v>958975</v>
      </c>
      <c r="D67" s="34" t="s">
        <v>1040</v>
      </c>
      <c r="E67" s="39" t="s">
        <v>1041</v>
      </c>
      <c r="F67" s="34"/>
      <c r="G67" s="34"/>
      <c r="H67" t="s">
        <v>91</v>
      </c>
    </row>
    <row r="68" spans="1:8" ht="16.5">
      <c r="A68" s="38">
        <v>46146</v>
      </c>
      <c r="B68" s="130"/>
      <c r="C68" s="130">
        <v>117461</v>
      </c>
      <c r="D68" s="34" t="s">
        <v>1040</v>
      </c>
      <c r="E68" s="39" t="s">
        <v>1041</v>
      </c>
      <c r="F68" s="34"/>
      <c r="G68" s="34"/>
      <c r="H68" t="s">
        <v>91</v>
      </c>
    </row>
    <row r="69" spans="1:8" ht="16.5">
      <c r="A69" s="38">
        <v>46146</v>
      </c>
      <c r="B69" s="130"/>
      <c r="C69" s="130">
        <v>96011</v>
      </c>
      <c r="D69" s="34" t="s">
        <v>1040</v>
      </c>
      <c r="E69" s="39" t="s">
        <v>1041</v>
      </c>
      <c r="F69" s="34"/>
      <c r="G69" s="34"/>
      <c r="H69" t="s">
        <v>91</v>
      </c>
    </row>
    <row r="70" spans="1:8" ht="16.5">
      <c r="A70" s="38">
        <v>46146</v>
      </c>
      <c r="B70" s="130"/>
      <c r="C70" s="130">
        <v>161860</v>
      </c>
      <c r="D70" s="34" t="s">
        <v>1040</v>
      </c>
      <c r="E70" s="39" t="s">
        <v>1041</v>
      </c>
      <c r="F70" s="34"/>
      <c r="G70" s="34"/>
      <c r="H70" t="s">
        <v>91</v>
      </c>
    </row>
    <row r="71" spans="1:8" ht="16.5">
      <c r="A71" s="38">
        <v>46148</v>
      </c>
      <c r="B71" s="130"/>
      <c r="C71" s="130">
        <v>77060</v>
      </c>
      <c r="D71" s="34" t="s">
        <v>1040</v>
      </c>
      <c r="E71" s="39" t="s">
        <v>1041</v>
      </c>
      <c r="F71" s="34"/>
      <c r="G71" s="34"/>
      <c r="H71" t="s">
        <v>91</v>
      </c>
    </row>
    <row r="72" spans="1:8" ht="16.5">
      <c r="A72" s="38">
        <v>46148</v>
      </c>
      <c r="B72" s="130">
        <v>440000</v>
      </c>
      <c r="C72" s="130"/>
      <c r="D72" s="34" t="s">
        <v>1039</v>
      </c>
      <c r="E72" s="39" t="s">
        <v>1047</v>
      </c>
      <c r="F72" s="34"/>
      <c r="G72" s="34"/>
      <c r="H72" t="s">
        <v>114</v>
      </c>
    </row>
    <row r="73" spans="1:8" ht="16.5">
      <c r="A73" s="38">
        <v>46148</v>
      </c>
      <c r="B73" s="130">
        <v>-293295</v>
      </c>
      <c r="C73" s="130"/>
      <c r="D73" s="34" t="s">
        <v>1043</v>
      </c>
      <c r="E73" s="39"/>
      <c r="F73" s="34"/>
      <c r="G73" s="34"/>
      <c r="H73" t="s">
        <v>112</v>
      </c>
    </row>
    <row r="74" spans="1:8" ht="16.5">
      <c r="A74" s="38">
        <v>46148</v>
      </c>
      <c r="B74" s="130">
        <v>169900</v>
      </c>
      <c r="C74" s="130"/>
      <c r="D74" s="34" t="s">
        <v>1046</v>
      </c>
      <c r="E74" s="39" t="s">
        <v>1049</v>
      </c>
      <c r="F74" s="34"/>
      <c r="G74" s="34"/>
      <c r="H74" t="s">
        <v>110</v>
      </c>
    </row>
    <row r="75" spans="1:8" ht="16.5">
      <c r="A75" s="38">
        <v>46148</v>
      </c>
      <c r="B75" s="130"/>
      <c r="C75" s="130">
        <v>419116</v>
      </c>
      <c r="D75" s="34" t="s">
        <v>1040</v>
      </c>
      <c r="E75" s="39" t="s">
        <v>1041</v>
      </c>
      <c r="F75" s="34"/>
      <c r="G75" s="34"/>
      <c r="H75" t="s">
        <v>91</v>
      </c>
    </row>
    <row r="76" spans="1:8" ht="16.5">
      <c r="A76" s="38">
        <v>46148</v>
      </c>
      <c r="B76" s="130">
        <v>11780</v>
      </c>
      <c r="C76" s="130"/>
      <c r="D76" s="34" t="s">
        <v>1027</v>
      </c>
      <c r="E76" s="39" t="s">
        <v>1050</v>
      </c>
      <c r="F76" s="34" t="s">
        <v>1060</v>
      </c>
      <c r="G76" s="34">
        <v>2</v>
      </c>
      <c r="H76" t="s">
        <v>109</v>
      </c>
    </row>
    <row r="77" spans="1:8" ht="16.5">
      <c r="A77" s="38">
        <v>46148</v>
      </c>
      <c r="B77" s="130">
        <v>4000</v>
      </c>
      <c r="C77" s="130"/>
      <c r="D77" s="34" t="s">
        <v>1051</v>
      </c>
      <c r="E77" s="39" t="s">
        <v>1052</v>
      </c>
      <c r="F77" s="34"/>
      <c r="G77" s="34"/>
      <c r="H77" t="s">
        <v>103</v>
      </c>
    </row>
    <row r="78" spans="1:8" ht="16.5">
      <c r="A78" s="38">
        <v>46148</v>
      </c>
      <c r="B78" s="130">
        <v>11780</v>
      </c>
      <c r="C78" s="130"/>
      <c r="D78" s="34" t="s">
        <v>1027</v>
      </c>
      <c r="E78" s="39" t="s">
        <v>1050</v>
      </c>
      <c r="F78" s="34" t="s">
        <v>1060</v>
      </c>
      <c r="G78" s="34">
        <v>2</v>
      </c>
      <c r="H78" t="s">
        <v>109</v>
      </c>
    </row>
    <row r="79" spans="1:8" ht="16.5">
      <c r="A79" s="38">
        <v>46149</v>
      </c>
      <c r="B79" s="130"/>
      <c r="C79" s="130">
        <v>228610</v>
      </c>
      <c r="D79" s="34" t="s">
        <v>1040</v>
      </c>
      <c r="E79" s="39" t="s">
        <v>1041</v>
      </c>
      <c r="F79" s="34"/>
      <c r="G79" s="34"/>
      <c r="H79" t="s">
        <v>91</v>
      </c>
    </row>
    <row r="80" spans="1:8" ht="16.5">
      <c r="A80" s="38">
        <v>46149</v>
      </c>
      <c r="B80" s="130">
        <v>11780</v>
      </c>
      <c r="C80" s="130"/>
      <c r="D80" s="34" t="s">
        <v>1027</v>
      </c>
      <c r="E80" s="39" t="s">
        <v>1050</v>
      </c>
      <c r="F80" s="34" t="s">
        <v>1060</v>
      </c>
      <c r="G80" s="34">
        <v>2</v>
      </c>
      <c r="H80" t="s">
        <v>109</v>
      </c>
    </row>
    <row r="81" spans="1:8" ht="16.5">
      <c r="A81" s="38">
        <v>46149</v>
      </c>
      <c r="B81" s="130">
        <v>1000</v>
      </c>
      <c r="C81" s="130"/>
      <c r="D81" s="34" t="s">
        <v>1053</v>
      </c>
      <c r="E81" s="39" t="s">
        <v>1054</v>
      </c>
      <c r="F81" s="34"/>
      <c r="G81" s="34"/>
      <c r="H81" t="s">
        <v>108</v>
      </c>
    </row>
    <row r="82" spans="1:8" ht="16.5">
      <c r="A82" s="38">
        <v>46149</v>
      </c>
      <c r="B82" s="130">
        <v>17900</v>
      </c>
      <c r="C82" s="130"/>
      <c r="D82" s="34" t="s">
        <v>1027</v>
      </c>
      <c r="E82" s="39" t="s">
        <v>1050</v>
      </c>
      <c r="F82" s="34"/>
      <c r="G82" s="34"/>
      <c r="H82" t="s">
        <v>107</v>
      </c>
    </row>
    <row r="83" spans="1:8" ht="16.5">
      <c r="A83" s="38">
        <v>46149</v>
      </c>
      <c r="B83" s="130">
        <v>34590</v>
      </c>
      <c r="C83" s="130"/>
      <c r="D83" s="34" t="s">
        <v>1055</v>
      </c>
      <c r="E83" s="39" t="s">
        <v>1056</v>
      </c>
      <c r="F83" s="34"/>
      <c r="G83" s="34"/>
      <c r="H83" t="s">
        <v>106</v>
      </c>
    </row>
    <row r="84" spans="1:8" ht="16.5">
      <c r="A84" s="38">
        <v>46150</v>
      </c>
      <c r="B84" s="130"/>
      <c r="C84" s="130">
        <v>890839</v>
      </c>
      <c r="D84" s="34" t="s">
        <v>1040</v>
      </c>
      <c r="E84" s="39" t="s">
        <v>1041</v>
      </c>
      <c r="F84" s="34"/>
      <c r="G84" s="34"/>
      <c r="H84" t="s">
        <v>91</v>
      </c>
    </row>
    <row r="85" spans="1:8" ht="16.5">
      <c r="A85" s="38">
        <v>46151</v>
      </c>
      <c r="B85" s="130"/>
      <c r="C85" s="130">
        <v>280545</v>
      </c>
      <c r="D85" s="34" t="s">
        <v>1040</v>
      </c>
      <c r="E85" s="39" t="s">
        <v>1041</v>
      </c>
      <c r="F85" s="34"/>
      <c r="G85" s="34"/>
      <c r="H85" t="s">
        <v>91</v>
      </c>
    </row>
    <row r="86" spans="1:8" ht="16.5">
      <c r="A86" s="38">
        <v>46151</v>
      </c>
      <c r="B86" s="130">
        <v>3700</v>
      </c>
      <c r="C86" s="130"/>
      <c r="D86" s="34" t="s">
        <v>1051</v>
      </c>
      <c r="E86" s="39" t="s">
        <v>1052</v>
      </c>
      <c r="F86" s="34"/>
      <c r="G86" s="34"/>
      <c r="H86" t="s">
        <v>105</v>
      </c>
    </row>
    <row r="87" spans="1:8" ht="16.5">
      <c r="A87" s="38">
        <v>46151</v>
      </c>
      <c r="B87" s="130">
        <v>125000</v>
      </c>
      <c r="C87" s="130"/>
      <c r="D87" s="34" t="s">
        <v>1055</v>
      </c>
      <c r="E87" s="39" t="s">
        <v>1056</v>
      </c>
      <c r="F87" s="34"/>
      <c r="G87" s="34"/>
      <c r="H87" t="s">
        <v>104</v>
      </c>
    </row>
    <row r="88" spans="1:8" ht="16.5">
      <c r="A88" s="38">
        <v>46151</v>
      </c>
      <c r="B88" s="130">
        <v>72000</v>
      </c>
      <c r="C88" s="130"/>
      <c r="D88" s="34" t="s">
        <v>1051</v>
      </c>
      <c r="E88" s="39" t="s">
        <v>1052</v>
      </c>
      <c r="F88" s="34"/>
      <c r="G88" s="34"/>
      <c r="H88" t="s">
        <v>103</v>
      </c>
    </row>
    <row r="89" spans="1:8" ht="16.5">
      <c r="A89" s="38">
        <v>46151</v>
      </c>
      <c r="B89" s="130">
        <v>-17900</v>
      </c>
      <c r="C89" s="130"/>
      <c r="D89" s="34" t="s">
        <v>1057</v>
      </c>
      <c r="F89" s="34"/>
      <c r="G89" s="34"/>
      <c r="H89" t="s">
        <v>101</v>
      </c>
    </row>
    <row r="90" spans="1:8" ht="16.5">
      <c r="A90" s="38">
        <v>46152</v>
      </c>
      <c r="B90" s="130"/>
      <c r="C90" s="130">
        <v>572816</v>
      </c>
      <c r="D90" s="34" t="s">
        <v>1040</v>
      </c>
      <c r="E90" s="39" t="s">
        <v>1041</v>
      </c>
      <c r="F90" s="34"/>
      <c r="G90" s="34"/>
      <c r="H90" t="s">
        <v>91</v>
      </c>
    </row>
    <row r="91" spans="1:8" ht="16.5">
      <c r="A91" s="38">
        <v>46153</v>
      </c>
      <c r="B91" s="130">
        <v>708806</v>
      </c>
      <c r="C91" s="130"/>
      <c r="D91" s="34" t="s">
        <v>1027</v>
      </c>
      <c r="E91" s="39" t="s">
        <v>1050</v>
      </c>
      <c r="F91" s="34"/>
      <c r="G91" s="34"/>
      <c r="H91" t="s">
        <v>100</v>
      </c>
    </row>
    <row r="92" spans="1:8" ht="16.5">
      <c r="A92" s="38">
        <v>46153</v>
      </c>
      <c r="B92" s="130"/>
      <c r="C92" s="130">
        <v>185295</v>
      </c>
      <c r="D92" s="34" t="s">
        <v>1040</v>
      </c>
      <c r="E92" s="39" t="s">
        <v>1041</v>
      </c>
      <c r="F92" s="34"/>
      <c r="G92" s="34"/>
      <c r="H92" t="s">
        <v>91</v>
      </c>
    </row>
    <row r="93" spans="1:8" ht="16.5">
      <c r="A93" s="38">
        <v>46153</v>
      </c>
      <c r="B93" s="130">
        <v>181500</v>
      </c>
      <c r="C93" s="130"/>
      <c r="D93" s="34" t="s">
        <v>1058</v>
      </c>
      <c r="E93" s="39" t="s">
        <v>1059</v>
      </c>
      <c r="F93" s="34"/>
      <c r="G93" s="34"/>
      <c r="H93" t="s">
        <v>99</v>
      </c>
    </row>
    <row r="94" spans="1:8" ht="16.5">
      <c r="A94" s="38">
        <v>46153</v>
      </c>
      <c r="B94" s="130">
        <v>252593</v>
      </c>
      <c r="C94" s="130"/>
      <c r="D94" s="34" t="s">
        <v>1027</v>
      </c>
      <c r="E94" s="39" t="s">
        <v>1050</v>
      </c>
      <c r="F94" s="34" t="s">
        <v>901</v>
      </c>
      <c r="G94" s="34">
        <v>20</v>
      </c>
      <c r="H94" t="s">
        <v>98</v>
      </c>
    </row>
    <row r="95" spans="1:8">
      <c r="F95" s="34"/>
    </row>
  </sheetData>
  <phoneticPr fontId="5" type="noConversion"/>
  <pageMargins left="0.7" right="0.7" top="0.75" bottom="0.75" header="0.3" footer="0.3"/>
  <tableParts count="2">
    <tablePart r:id="rId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N49"/>
  <sheetViews>
    <sheetView zoomScaleNormal="100" workbookViewId="0">
      <selection activeCell="M6" activeCellId="1" sqref="K6:K13 M6:M13"/>
    </sheetView>
  </sheetViews>
  <sheetFormatPr defaultRowHeight="14.25"/>
  <cols>
    <col min="1" max="1" width="45.625" style="36" customWidth="1"/>
    <col min="2" max="2" width="0.875" customWidth="1"/>
    <col min="3" max="3" width="20.625" customWidth="1"/>
    <col min="4" max="4" width="11" bestFit="1" customWidth="1"/>
    <col min="5" max="5" width="10.625" bestFit="1" customWidth="1"/>
    <col min="6" max="6" width="13.625" bestFit="1" customWidth="1"/>
    <col min="8" max="8" width="10.625" bestFit="1" customWidth="1"/>
    <col min="12" max="14" width="11" bestFit="1" customWidth="1"/>
  </cols>
  <sheetData>
    <row r="1" spans="3:14" ht="16.5">
      <c r="C1" s="25" t="s">
        <v>817</v>
      </c>
      <c r="D1" s="13"/>
      <c r="F1" s="13"/>
    </row>
    <row r="2" spans="3:14" ht="16.5">
      <c r="C2" s="22" t="s">
        <v>37</v>
      </c>
      <c r="D2" s="22" t="s">
        <v>816</v>
      </c>
      <c r="E2" s="22" t="s">
        <v>53</v>
      </c>
      <c r="F2" s="22" t="s">
        <v>829</v>
      </c>
      <c r="G2" s="22" t="s">
        <v>818</v>
      </c>
      <c r="H2" s="26" t="s">
        <v>52</v>
      </c>
      <c r="I2" s="26" t="s">
        <v>819</v>
      </c>
      <c r="J2" s="22" t="s">
        <v>73</v>
      </c>
      <c r="K2" s="22" t="s">
        <v>904</v>
      </c>
      <c r="L2" s="22" t="s">
        <v>905</v>
      </c>
      <c r="M2" s="22" t="s">
        <v>906</v>
      </c>
    </row>
    <row r="3" spans="3:14">
      <c r="C3" s="23">
        <f>대시보드!$AE$4</f>
        <v>46181</v>
      </c>
      <c r="D3" s="23">
        <f>_xlfn.MAXIFS(일일DB[날짜],일일DB[상품명],대시보드!AE8,일일DB[날짜],"&lt;="&amp;대시보드!AE4)</f>
        <v>46181</v>
      </c>
      <c r="E3" s="23" t="str">
        <f>대시보드!$AE$8</f>
        <v>구속</v>
      </c>
      <c r="F3" s="24" cm="1">
        <f t="array" ref="F3">_xlfn.XLOOKUP(1,(일일DB[상품명]=$E$3)*(일일DB[날짜]=_xlfn.MAXIFS(일일DB[날짜],일일DB[상품명],$E$3,일일DB[날짜],"&lt;="&amp;$C$3)),일일DB[판매가격],"")</f>
        <v>20410</v>
      </c>
      <c r="G3" s="119" cm="1">
        <f t="array" ref="G3">_xlfn.XLOOKUP(1,(일일DB[상품명]=$E$3)*(일일DB[날짜]=_xlfn.MAXIFS(일일DB[날짜],일일DB[상품명],$E$3,일일DB[날짜],"&lt;="&amp;$C$3)),일일DB[리뷰수],"")</f>
        <v>315</v>
      </c>
      <c r="H3" s="118" cm="1">
        <f t="array" ref="H3">_xlfn.XLOOKUP(1,(일일DB[상품명]=$E$3)*(일일DB[날짜]=_xlfn.MAXIFS(일일DB[날짜],일일DB[상품명],$E$3,일일DB[날짜],"&lt;="&amp;$C$3)),일일DB[키워드순위],"")</f>
        <v>3</v>
      </c>
      <c r="I3" s="119" cm="1">
        <f t="array" ref="I3">_xlfn.XLOOKUP(1,(일일DB[상품명]=$E$3)*(일일DB[날짜]=_xlfn.MAXIFS(일일DB[날짜],일일DB[상품명],$E$3,일일DB[날짜],"&lt;="&amp;$C$3)),일일DB[재고],"")</f>
        <v>20</v>
      </c>
      <c r="J3" s="24" cm="1">
        <f t="array" ref="J3">_xlfn.XLOOKUP(1,(일일DB[상품명]=$E$3)*(일일DB[날짜]=_xlfn.MAXIFS(일일DB[날짜],일일DB[상품명],$E$3,일일DB[날짜],"&lt;="&amp;$C$3)),일일DB[보관료],"")</f>
        <v>0</v>
      </c>
      <c r="K3" s="24">
        <f>_xlfn.XLOOKUP($E$3,상품관리[상품명],상품관리[마진],"")</f>
        <v>5291.696558915537</v>
      </c>
      <c r="L3" s="119">
        <f>_xlfn.LET(
    _xlpm.기준날짜,
        _xlfn.MAXIFS(
            일일DB[날짜],
            일일DB[날짜],"&lt;="&amp;대시보드!$AE$4,
            일일DB[상품명],대시보드!$AE$8
        ),
    SUMIFS(
        일일DB[일일판매량],
        일일DB[날짜],_xlpm.기준날짜,
        일일DB[상품명],대시보드!$AE$8
    )
)</f>
        <v>4</v>
      </c>
      <c r="M3" s="119">
        <f>IFERROR(
    _xlfn.LET(
        _xlpm.기준날짜,
            _xlfn.MAXIFS(
                일일DB[날짜],
                일일DB[날짜],"&lt;="&amp;대시보드!$AE$4,
                일일DB[상품명],대시보드!$AE$8
            ),
        _xlpm.합계,
            SUMIFS(
                일일DB[한달판매량],
                일일DB[날짜],_xlpm.기준날짜,
                일일DB[상품명],대시보드!$AE$8
            ),
        IF(_xlpm.합계=0,"",_xlpm.합계)
    ),
    ""
)</f>
        <v>262</v>
      </c>
    </row>
    <row r="5" spans="3:14" ht="16.5">
      <c r="C5" s="25" t="s">
        <v>888</v>
      </c>
      <c r="G5" s="25" t="s">
        <v>907</v>
      </c>
      <c r="K5" s="25" t="s">
        <v>1062</v>
      </c>
    </row>
    <row r="6" spans="3:14" ht="16.5">
      <c r="C6" s="22" t="s">
        <v>37</v>
      </c>
      <c r="D6" s="22" t="s">
        <v>884</v>
      </c>
      <c r="E6" s="35" t="s">
        <v>885</v>
      </c>
      <c r="G6" s="22" t="s">
        <v>37</v>
      </c>
      <c r="H6" s="26" t="s">
        <v>884</v>
      </c>
      <c r="I6" s="35" t="s">
        <v>886</v>
      </c>
      <c r="K6" s="22" t="s">
        <v>37</v>
      </c>
      <c r="L6" s="22" t="s">
        <v>1063</v>
      </c>
      <c r="M6" s="22" t="s">
        <v>1064</v>
      </c>
      <c r="N6" s="22" t="s">
        <v>905</v>
      </c>
    </row>
    <row r="7" spans="3:14">
      <c r="C7" s="28">
        <f>$C$3-6</f>
        <v>46175</v>
      </c>
      <c r="D7" s="27" t="str" cm="1">
        <f t="array" ref="D7">_xlfn.XLOOKUP(1,(일일DB[상품명]=$E$3)*(일일DB[날짜]=$C7),일일DB[판매가격],"")</f>
        <v/>
      </c>
      <c r="E7" s="79" t="str" cm="1">
        <f t="array" ref="E7">_xlfn.XLOOKUP(
    1,
    (경쟁상품[날짜]=$C7)*
    (경쟁상품[분류상품군]=$E$3)*
    (경쟁상품[메인키워드여부]="메인"),
    경쟁상품[가격],
    ""
)</f>
        <v/>
      </c>
      <c r="G7" s="28">
        <f>$C$3-6</f>
        <v>46175</v>
      </c>
      <c r="H7" s="27" t="str" cm="1">
        <f t="array" ref="H7">_xlfn.XLOOKUP(
    1,
    (일일DB[날짜]=$G7)*
    (일일DB[상품명]=$E$3)*
    (일일DB[메인키워드여부]="메인"),
    일일DB[키워드순위],
    ""
)</f>
        <v/>
      </c>
      <c r="I7" s="79" t="str" cm="1">
        <f t="array" ref="I7">_xlfn.XLOOKUP(
    1,
    (경쟁상품[날짜]=$G7)*
    (경쟁상품[분류상품군]=$E$3)*
    (경쟁상품[메인키워드여부]="메인"),
    경쟁상품[키워드순위],
    ""
)</f>
        <v/>
      </c>
      <c r="K7" s="28">
        <f>$C$3-6</f>
        <v>46175</v>
      </c>
      <c r="L7" t="str" cm="1">
        <f t="array" ref="L7">_xlfn.XLOOKUP(1,(일일DB[상품명]=$E$3)*(일일DB[날짜]=$C7),일일DB[재고],"")</f>
        <v/>
      </c>
      <c r="M7" s="163" t="str" cm="1">
        <f t="array" ref="M7">_xlfn.XLOOKUP(1,(일일DB[상품명]=$E$3)*(일일DB[날짜]=$C7),일일DB[보관료],"")</f>
        <v/>
      </c>
      <c r="N7" t="str" cm="1">
        <f t="array" ref="N7">_xlfn.XLOOKUP(1,(일일DB[상품명]=$E$3)*(일일DB[날짜]=$C7),일일DB[일일판매량],"")</f>
        <v/>
      </c>
    </row>
    <row r="8" spans="3:14">
      <c r="C8" s="28">
        <f>$C$3-5</f>
        <v>46176</v>
      </c>
      <c r="D8" s="27" t="str" cm="1">
        <f t="array" ref="D8">_xlfn.XLOOKUP(1,(일일DB[상품명]=$E$3)*(일일DB[날짜]=$C8),일일DB[판매가격],"")</f>
        <v/>
      </c>
      <c r="E8" s="79" t="str" cm="1">
        <f t="array" ref="E8">_xlfn.XLOOKUP(
    1,
    (경쟁상품[날짜]=$C8)*
    (경쟁상품[분류상품군]=$E$3)*
    (경쟁상품[메인키워드여부]="메인"),
    경쟁상품[가격],
    ""
)</f>
        <v/>
      </c>
      <c r="G8" s="28">
        <f>$C$3-5</f>
        <v>46176</v>
      </c>
      <c r="H8" s="27" t="str" cm="1">
        <f t="array" ref="H8">_xlfn.XLOOKUP(
    1,
    (일일DB[날짜]=$G8)*
    (일일DB[상품명]=$E$3)*
    (일일DB[메인키워드여부]="메인"),
    일일DB[키워드순위],
    ""
)</f>
        <v/>
      </c>
      <c r="I8" s="79" t="str" cm="1">
        <f t="array" ref="I8">_xlfn.XLOOKUP(
    1,
    (경쟁상품[날짜]=$G8)*
    (경쟁상품[분류상품군]=$E$3)*
    (경쟁상품[메인키워드여부]="메인"),
    경쟁상품[키워드순위],
    ""
)</f>
        <v/>
      </c>
      <c r="K8" s="28">
        <f>$C$3-5</f>
        <v>46176</v>
      </c>
      <c r="L8" t="str" cm="1">
        <f t="array" ref="L8">_xlfn.XLOOKUP(1,(일일DB[상품명]=$E$3)*(일일DB[날짜]=$C8),일일DB[재고],"")</f>
        <v/>
      </c>
      <c r="M8" s="163" t="str" cm="1">
        <f t="array" ref="M8">_xlfn.XLOOKUP(1,(일일DB[상품명]=$E$3)*(일일DB[날짜]=$C8),일일DB[보관료],"")</f>
        <v/>
      </c>
      <c r="N8" t="str" cm="1">
        <f t="array" ref="N8">_xlfn.XLOOKUP(1,(일일DB[상품명]=$E$3)*(일일DB[날짜]=$C8),일일DB[일일판매량],"")</f>
        <v/>
      </c>
    </row>
    <row r="9" spans="3:14">
      <c r="C9" s="28">
        <f>$C$3-4</f>
        <v>46177</v>
      </c>
      <c r="D9" s="27" t="str" cm="1">
        <f t="array" ref="D9">_xlfn.XLOOKUP(1,(일일DB[상품명]=$E$3)*(일일DB[날짜]=$C9),일일DB[판매가격],"")</f>
        <v/>
      </c>
      <c r="E9" s="79" t="str" cm="1">
        <f t="array" ref="E9">_xlfn.XLOOKUP(
    1,
    (경쟁상품[날짜]=$C9)*
    (경쟁상품[분류상품군]=$E$3)*
    (경쟁상품[메인키워드여부]="메인"),
    경쟁상품[가격],
    ""
)</f>
        <v/>
      </c>
      <c r="G9" s="28">
        <f>$C$3-4</f>
        <v>46177</v>
      </c>
      <c r="H9" s="27" t="str" cm="1">
        <f t="array" ref="H9">_xlfn.XLOOKUP(
    1,
    (일일DB[날짜]=$G9)*
    (일일DB[상품명]=$E$3)*
    (일일DB[메인키워드여부]="메인"),
    일일DB[키워드순위],
    ""
)</f>
        <v/>
      </c>
      <c r="I9" s="79" t="str" cm="1">
        <f t="array" ref="I9">_xlfn.XLOOKUP(
    1,
    (경쟁상품[날짜]=$G9)*
    (경쟁상품[분류상품군]=$E$3)*
    (경쟁상품[메인키워드여부]="메인"),
    경쟁상품[키워드순위],
    ""
)</f>
        <v/>
      </c>
      <c r="K9" s="28">
        <f>$C$3-4</f>
        <v>46177</v>
      </c>
      <c r="L9" t="str" cm="1">
        <f t="array" ref="L9">_xlfn.XLOOKUP(1,(일일DB[상품명]=$E$3)*(일일DB[날짜]=$C9),일일DB[재고],"")</f>
        <v/>
      </c>
      <c r="M9" s="163" t="str" cm="1">
        <f t="array" ref="M9">_xlfn.XLOOKUP(1,(일일DB[상품명]=$E$3)*(일일DB[날짜]=$C9),일일DB[보관료],"")</f>
        <v/>
      </c>
      <c r="N9" t="str" cm="1">
        <f t="array" ref="N9">_xlfn.XLOOKUP(1,(일일DB[상품명]=$E$3)*(일일DB[날짜]=$C9),일일DB[일일판매량],"")</f>
        <v/>
      </c>
    </row>
    <row r="10" spans="3:14">
      <c r="C10" s="28">
        <f>$C$3-3</f>
        <v>46178</v>
      </c>
      <c r="D10" s="27" t="str" cm="1">
        <f t="array" ref="D10">_xlfn.XLOOKUP(1,(일일DB[상품명]=$E$3)*(일일DB[날짜]=$C10),일일DB[판매가격],"")</f>
        <v/>
      </c>
      <c r="E10" s="79" t="str" cm="1">
        <f t="array" ref="E10">_xlfn.XLOOKUP(
    1,
    (경쟁상품[날짜]=$C10)*
    (경쟁상품[분류상품군]=$E$3)*
    (경쟁상품[메인키워드여부]="메인"),
    경쟁상품[가격],
    ""
)</f>
        <v/>
      </c>
      <c r="G10" s="28">
        <f>$C$3-3</f>
        <v>46178</v>
      </c>
      <c r="H10" s="27" t="str" cm="1">
        <f t="array" ref="H10">_xlfn.XLOOKUP(
    1,
    (일일DB[날짜]=$G10)*
    (일일DB[상품명]=$E$3)*
    (일일DB[메인키워드여부]="메인"),
    일일DB[키워드순위],
    ""
)</f>
        <v/>
      </c>
      <c r="I10" s="79" t="str" cm="1">
        <f t="array" ref="I10">_xlfn.XLOOKUP(
    1,
    (경쟁상품[날짜]=$G10)*
    (경쟁상품[분류상품군]=$E$3)*
    (경쟁상품[메인키워드여부]="메인"),
    경쟁상품[키워드순위],
    ""
)</f>
        <v/>
      </c>
      <c r="K10" s="28">
        <f>$C$3-3</f>
        <v>46178</v>
      </c>
      <c r="L10" t="str" cm="1">
        <f t="array" ref="L10">_xlfn.XLOOKUP(1,(일일DB[상품명]=$E$3)*(일일DB[날짜]=$C10),일일DB[재고],"")</f>
        <v/>
      </c>
      <c r="M10" s="163" t="str" cm="1">
        <f t="array" ref="M10">_xlfn.XLOOKUP(1,(일일DB[상품명]=$E$3)*(일일DB[날짜]=$C10),일일DB[보관료],"")</f>
        <v/>
      </c>
      <c r="N10" t="str" cm="1">
        <f t="array" ref="N10">_xlfn.XLOOKUP(1,(일일DB[상품명]=$E$3)*(일일DB[날짜]=$C10),일일DB[일일판매량],"")</f>
        <v/>
      </c>
    </row>
    <row r="11" spans="3:14">
      <c r="C11" s="28">
        <f>$C$3-2</f>
        <v>46179</v>
      </c>
      <c r="D11" s="27" t="str" cm="1">
        <f t="array" ref="D11">_xlfn.XLOOKUP(1,(일일DB[상품명]=$E$3)*(일일DB[날짜]=$C11),일일DB[판매가격],"")</f>
        <v/>
      </c>
      <c r="E11" s="79" t="str" cm="1">
        <f t="array" ref="E11">_xlfn.XLOOKUP(
    1,
    (경쟁상품[날짜]=$C11)*
    (경쟁상품[분류상품군]=$E$3)*
    (경쟁상품[메인키워드여부]="메인"),
    경쟁상품[가격],
    ""
)</f>
        <v/>
      </c>
      <c r="G11" s="28">
        <f>$C$3-2</f>
        <v>46179</v>
      </c>
      <c r="H11" s="27" t="str" cm="1">
        <f t="array" ref="H11">_xlfn.XLOOKUP(
    1,
    (일일DB[날짜]=$G11)*
    (일일DB[상품명]=$E$3)*
    (일일DB[메인키워드여부]="메인"),
    일일DB[키워드순위],
    ""
)</f>
        <v/>
      </c>
      <c r="I11" s="79" t="str" cm="1">
        <f t="array" ref="I11">_xlfn.XLOOKUP(
    1,
    (경쟁상품[날짜]=$G11)*
    (경쟁상품[분류상품군]=$E$3)*
    (경쟁상품[메인키워드여부]="메인"),
    경쟁상품[키워드순위],
    ""
)</f>
        <v/>
      </c>
      <c r="K11" s="28">
        <f>$C$3-2</f>
        <v>46179</v>
      </c>
      <c r="L11" t="str" cm="1">
        <f t="array" ref="L11">_xlfn.XLOOKUP(1,(일일DB[상품명]=$E$3)*(일일DB[날짜]=$C11),일일DB[재고],"")</f>
        <v/>
      </c>
      <c r="M11" s="163" t="str" cm="1">
        <f t="array" ref="M11">_xlfn.XLOOKUP(1,(일일DB[상품명]=$E$3)*(일일DB[날짜]=$C11),일일DB[보관료],"")</f>
        <v/>
      </c>
      <c r="N11" t="str" cm="1">
        <f t="array" ref="N11">_xlfn.XLOOKUP(1,(일일DB[상품명]=$E$3)*(일일DB[날짜]=$C11),일일DB[일일판매량],"")</f>
        <v/>
      </c>
    </row>
    <row r="12" spans="3:14">
      <c r="C12" s="28">
        <f>$C$3-1</f>
        <v>46180</v>
      </c>
      <c r="D12" s="27" t="str" cm="1">
        <f t="array" ref="D12">_xlfn.XLOOKUP(1,(일일DB[상품명]=$E$3)*(일일DB[날짜]=$C12),일일DB[판매가격],"")</f>
        <v/>
      </c>
      <c r="E12" s="79" t="str" cm="1">
        <f t="array" ref="E12">_xlfn.XLOOKUP(
    1,
    (경쟁상품[날짜]=$C12)*
    (경쟁상품[분류상품군]=$E$3)*
    (경쟁상품[메인키워드여부]="메인"),
    경쟁상품[가격],
    ""
)</f>
        <v/>
      </c>
      <c r="G12" s="28">
        <f>$C$3-1</f>
        <v>46180</v>
      </c>
      <c r="H12" s="27" t="str" cm="1">
        <f t="array" ref="H12">_xlfn.XLOOKUP(
    1,
    (일일DB[날짜]=$G12)*
    (일일DB[상품명]=$E$3)*
    (일일DB[메인키워드여부]="메인"),
    일일DB[키워드순위],
    ""
)</f>
        <v/>
      </c>
      <c r="I12" s="79" t="str" cm="1">
        <f t="array" ref="I12">_xlfn.XLOOKUP(
    1,
    (경쟁상품[날짜]=$G12)*
    (경쟁상품[분류상품군]=$E$3)*
    (경쟁상품[메인키워드여부]="메인"),
    경쟁상품[키워드순위],
    ""
)</f>
        <v/>
      </c>
      <c r="K12" s="28">
        <f>$C$3-1</f>
        <v>46180</v>
      </c>
      <c r="L12" t="str" cm="1">
        <f t="array" ref="L12">_xlfn.XLOOKUP(1,(일일DB[상품명]=$E$3)*(일일DB[날짜]=$C12),일일DB[재고],"")</f>
        <v/>
      </c>
      <c r="M12" s="163" t="str" cm="1">
        <f t="array" ref="M12">_xlfn.XLOOKUP(1,(일일DB[상품명]=$E$3)*(일일DB[날짜]=$C12),일일DB[보관료],"")</f>
        <v/>
      </c>
      <c r="N12" t="str" cm="1">
        <f t="array" ref="N12">_xlfn.XLOOKUP(1,(일일DB[상품명]=$E$3)*(일일DB[날짜]=$C12),일일DB[일일판매량],"")</f>
        <v/>
      </c>
    </row>
    <row r="13" spans="3:14">
      <c r="C13" s="28">
        <f>$C$3</f>
        <v>46181</v>
      </c>
      <c r="D13" s="27" cm="1">
        <f t="array" ref="D13">_xlfn.XLOOKUP(1,(일일DB[상품명]=$E$3)*(일일DB[날짜]=$C13),일일DB[판매가격],"")</f>
        <v>20410</v>
      </c>
      <c r="E13" s="79" cm="1">
        <f t="array" ref="E13">_xlfn.XLOOKUP(
    1,
    (경쟁상품[날짜]=$C13)*
    (경쟁상품[분류상품군]=$E$3)*
    (경쟁상품[메인키워드여부]="메인"),
    경쟁상품[가격],
    ""
)</f>
        <v>20500</v>
      </c>
      <c r="G13" s="28">
        <f>$C$3</f>
        <v>46181</v>
      </c>
      <c r="H13" s="27" cm="1">
        <f t="array" ref="H13">_xlfn.XLOOKUP(
    1,
    (일일DB[날짜]=$G13)*
    (일일DB[상품명]=$E$3)*
    (일일DB[메인키워드여부]="메인"),
    일일DB[키워드순위],
    ""
)</f>
        <v>40</v>
      </c>
      <c r="I13" s="79" cm="1">
        <f t="array" ref="I13">_xlfn.XLOOKUP(
    1,
    (경쟁상품[날짜]=$G13)*
    (경쟁상품[분류상품군]=$E$3)*
    (경쟁상품[메인키워드여부]="메인"),
    경쟁상품[키워드순위],
    ""
)</f>
        <v>27</v>
      </c>
      <c r="K13" s="28">
        <f>$C$3</f>
        <v>46181</v>
      </c>
      <c r="L13" cm="1">
        <f t="array" ref="L13">_xlfn.XLOOKUP(1,(일일DB[상품명]=$E$3)*(일일DB[날짜]=$C13),일일DB[재고],"")</f>
        <v>20</v>
      </c>
      <c r="M13" s="163" cm="1">
        <f t="array" ref="M13">_xlfn.XLOOKUP(1,(일일DB[상품명]=$E$3)*(일일DB[날짜]=$C13),일일DB[보관료],"")</f>
        <v>0</v>
      </c>
      <c r="N13" cm="1">
        <f t="array" ref="N13">_xlfn.XLOOKUP(1,(일일DB[상품명]=$E$3)*(일일DB[날짜]=$C13),일일DB[일일판매량],"")</f>
        <v>2</v>
      </c>
    </row>
    <row r="15" spans="3:14" ht="16.5">
      <c r="C15" s="25" t="s">
        <v>908</v>
      </c>
      <c r="G15" s="25" t="s">
        <v>1065</v>
      </c>
    </row>
    <row r="16" spans="3:14" ht="15">
      <c r="C16" s="123" t="s">
        <v>37</v>
      </c>
      <c r="D16" s="123" t="s">
        <v>884</v>
      </c>
      <c r="E16" s="124" t="s">
        <v>885</v>
      </c>
      <c r="G16" s="123" t="s">
        <v>37</v>
      </c>
      <c r="H16" s="123" t="s">
        <v>884</v>
      </c>
      <c r="I16" s="124" t="s">
        <v>885</v>
      </c>
    </row>
    <row r="17" spans="3:14" ht="16.5">
      <c r="C17" s="125">
        <f>$C$3-6</f>
        <v>46175</v>
      </c>
      <c r="D17" s="126">
        <f>SUMIFS(
    일일DB[일일판매량],
    일일DB[날짜],$C17,
    일일DB[상품명],$E$3,
    일일DB[메인키워드여부],"메인"
)</f>
        <v>0</v>
      </c>
      <c r="E17" s="127">
        <f>SUMIFS(
    경쟁상품[구매건수],
    경쟁상품[날짜],$C17,
    경쟁상품[분류상품군],$E$3,
    경쟁상품[메인키워드여부],"메인"
)</f>
        <v>0</v>
      </c>
      <c r="F17" s="80"/>
      <c r="G17" s="125">
        <f>$C$3-6</f>
        <v>46175</v>
      </c>
      <c r="H17" s="122" t="str" cm="1">
        <f t="array" ref="H17">_xlfn.XLOOKUP(
    1,
    (일일DB[날짜]=$G7)*
    (일일DB[상품명]=$E$3)*
    (일일DB[메인키워드여부]="메인"),
    일일DB[리뷰수],
    ""
)</f>
        <v/>
      </c>
      <c r="I17" s="121" t="str" cm="1">
        <f t="array" ref="I17">_xlfn.XLOOKUP(
    1,
    (경쟁상품[날짜]=$G7)*
    (경쟁상품[분류상품군]=$E$3)*
    (경쟁상품[메인키워드여부]="메인"),
    경쟁상품[리뷰수],
    ""
)</f>
        <v/>
      </c>
      <c r="J17" s="80"/>
      <c r="K17" s="80"/>
    </row>
    <row r="18" spans="3:14" ht="16.5">
      <c r="C18" s="125">
        <f>$C$3-5</f>
        <v>46176</v>
      </c>
      <c r="D18" s="126">
        <f>SUMIFS(
    일일DB[일일판매량],
    일일DB[날짜],$C18,
    일일DB[상품명],$E$3,
    일일DB[메인키워드여부],"메인"
)</f>
        <v>0</v>
      </c>
      <c r="E18" s="127">
        <f>SUMIFS(
    경쟁상품[구매건수],
    경쟁상품[날짜],$C18,
    경쟁상품[분류상품군],$E$3,
    경쟁상품[메인키워드여부],"메인"
)</f>
        <v>0</v>
      </c>
      <c r="F18" s="83"/>
      <c r="G18" s="125">
        <f>$C$3-5</f>
        <v>46176</v>
      </c>
      <c r="H18" s="122" t="str" cm="1">
        <f t="array" ref="H18">_xlfn.XLOOKUP(
    1,
    (일일DB[날짜]=$G8)*
    (일일DB[상품명]=$E$3)*
    (일일DB[메인키워드여부]="메인"),
    일일DB[리뷰수],
    ""
)</f>
        <v/>
      </c>
      <c r="I18" s="121" t="str" cm="1">
        <f t="array" ref="I18">_xlfn.XLOOKUP(
    1,
    (경쟁상품[날짜]=$G8)*
    (경쟁상품[분류상품군]=$E$3)*
    (경쟁상품[메인키워드여부]="메인"),
    경쟁상품[리뷰수],
    ""
)</f>
        <v/>
      </c>
      <c r="J18" s="83"/>
      <c r="K18" s="83"/>
    </row>
    <row r="19" spans="3:14" ht="16.5">
      <c r="C19" s="125">
        <f>$C$3-4</f>
        <v>46177</v>
      </c>
      <c r="D19" s="126">
        <f>SUMIFS(
    일일DB[일일판매량],
    일일DB[날짜],$C19,
    일일DB[상품명],$E$3,
    일일DB[메인키워드여부],"메인"
)</f>
        <v>0</v>
      </c>
      <c r="E19" s="127">
        <f>SUMIFS(
    경쟁상품[구매건수],
    경쟁상품[날짜],$C19,
    경쟁상품[분류상품군],$E$3,
    경쟁상품[메인키워드여부],"메인"
)</f>
        <v>0</v>
      </c>
      <c r="F19" s="83"/>
      <c r="G19" s="125">
        <f>$C$3-4</f>
        <v>46177</v>
      </c>
      <c r="H19" s="122" t="str" cm="1">
        <f t="array" ref="H19">_xlfn.XLOOKUP(
    1,
    (일일DB[날짜]=$G9)*
    (일일DB[상품명]=$E$3)*
    (일일DB[메인키워드여부]="메인"),
    일일DB[리뷰수],
    ""
)</f>
        <v/>
      </c>
      <c r="I19" s="121" t="str" cm="1">
        <f t="array" ref="I19">_xlfn.XLOOKUP(
    1,
    (경쟁상품[날짜]=$G9)*
    (경쟁상품[분류상품군]=$E$3)*
    (경쟁상품[메인키워드여부]="메인"),
    경쟁상품[리뷰수],
    ""
)</f>
        <v/>
      </c>
      <c r="J19" s="83"/>
      <c r="K19" s="83"/>
    </row>
    <row r="20" spans="3:14" ht="16.5">
      <c r="C20" s="125">
        <f>$C$3-3</f>
        <v>46178</v>
      </c>
      <c r="D20" s="126">
        <f>SUMIFS(
    일일DB[일일판매량],
    일일DB[날짜],$C20,
    일일DB[상품명],$E$3,
    일일DB[메인키워드여부],"메인"
)</f>
        <v>0</v>
      </c>
      <c r="E20" s="127">
        <f>SUMIFS(
    경쟁상품[구매건수],
    경쟁상품[날짜],$C20,
    경쟁상품[분류상품군],$E$3,
    경쟁상품[메인키워드여부],"메인"
)</f>
        <v>0</v>
      </c>
      <c r="F20" s="83"/>
      <c r="G20" s="125">
        <f>$C$3-3</f>
        <v>46178</v>
      </c>
      <c r="H20" s="122" t="str" cm="1">
        <f t="array" ref="H20">_xlfn.XLOOKUP(
    1,
    (일일DB[날짜]=$G10)*
    (일일DB[상품명]=$E$3)*
    (일일DB[메인키워드여부]="메인"),
    일일DB[리뷰수],
    ""
)</f>
        <v/>
      </c>
      <c r="I20" s="121" t="str" cm="1">
        <f t="array" ref="I20">_xlfn.XLOOKUP(
    1,
    (경쟁상품[날짜]=$G10)*
    (경쟁상품[분류상품군]=$E$3)*
    (경쟁상품[메인키워드여부]="메인"),
    경쟁상품[리뷰수],
    ""
)</f>
        <v/>
      </c>
      <c r="J20" s="83"/>
      <c r="K20" s="83"/>
    </row>
    <row r="21" spans="3:14" ht="16.5">
      <c r="C21" s="125">
        <f>$C$3-2</f>
        <v>46179</v>
      </c>
      <c r="D21" s="126">
        <f>SUMIFS(
    일일DB[일일판매량],
    일일DB[날짜],$C21,
    일일DB[상품명],$E$3,
    일일DB[메인키워드여부],"메인"
)</f>
        <v>0</v>
      </c>
      <c r="E21" s="127">
        <f>SUMIFS(
    경쟁상품[구매건수],
    경쟁상품[날짜],$C21,
    경쟁상품[분류상품군],$E$3,
    경쟁상품[메인키워드여부],"메인"
)</f>
        <v>0</v>
      </c>
      <c r="F21" s="83"/>
      <c r="G21" s="125">
        <f>$C$3-2</f>
        <v>46179</v>
      </c>
      <c r="H21" s="122" t="str" cm="1">
        <f t="array" ref="H21">_xlfn.XLOOKUP(
    1,
    (일일DB[날짜]=$G11)*
    (일일DB[상품명]=$E$3)*
    (일일DB[메인키워드여부]="메인"),
    일일DB[리뷰수],
    ""
)</f>
        <v/>
      </c>
      <c r="I21" s="121" t="str" cm="1">
        <f t="array" ref="I21">_xlfn.XLOOKUP(
    1,
    (경쟁상품[날짜]=$G11)*
    (경쟁상품[분류상품군]=$E$3)*
    (경쟁상품[메인키워드여부]="메인"),
    경쟁상품[리뷰수],
    ""
)</f>
        <v/>
      </c>
      <c r="J21" s="83"/>
      <c r="K21" s="83"/>
    </row>
    <row r="22" spans="3:14" ht="16.5">
      <c r="C22" s="125">
        <f>$C$3-1</f>
        <v>46180</v>
      </c>
      <c r="D22" s="126">
        <f>SUMIFS(
    일일DB[일일판매량],
    일일DB[날짜],$C22,
    일일DB[상품명],$E$3,
    일일DB[메인키워드여부],"메인"
)</f>
        <v>0</v>
      </c>
      <c r="E22" s="127">
        <f>SUMIFS(
    경쟁상품[구매건수],
    경쟁상품[날짜],$C22,
    경쟁상품[분류상품군],$E$3,
    경쟁상품[메인키워드여부],"메인"
)</f>
        <v>0</v>
      </c>
      <c r="F22" s="83"/>
      <c r="G22" s="125">
        <f>$C$3-1</f>
        <v>46180</v>
      </c>
      <c r="H22" s="122" t="str" cm="1">
        <f t="array" ref="H22">_xlfn.XLOOKUP(
    1,
    (일일DB[날짜]=$G12)*
    (일일DB[상품명]=$E$3)*
    (일일DB[메인키워드여부]="메인"),
    일일DB[리뷰수],
    ""
)</f>
        <v/>
      </c>
      <c r="I22" s="121" t="str" cm="1">
        <f t="array" ref="I22">_xlfn.XLOOKUP(
    1,
    (경쟁상품[날짜]=$G12)*
    (경쟁상품[분류상품군]=$E$3)*
    (경쟁상품[메인키워드여부]="메인"),
    경쟁상품[리뷰수],
    ""
)</f>
        <v/>
      </c>
      <c r="J22" s="83"/>
      <c r="K22" s="83"/>
    </row>
    <row r="23" spans="3:14" ht="16.5">
      <c r="C23" s="125">
        <f>$C$3</f>
        <v>46181</v>
      </c>
      <c r="D23" s="126">
        <f>SUMIFS(
    일일DB[일일판매량],
    일일DB[날짜],$C23,
    일일DB[상품명],$E$3,
    일일DB[메인키워드여부],"메인"
)</f>
        <v>2</v>
      </c>
      <c r="E23" s="127">
        <f>SUMIFS(
    경쟁상품[구매건수],
    경쟁상품[날짜],$C23,
    경쟁상품[분류상품군],$E$3,
    경쟁상품[메인키워드여부],"메인"
)</f>
        <v>435</v>
      </c>
      <c r="F23" s="83"/>
      <c r="G23" s="125">
        <f>$C$3</f>
        <v>46181</v>
      </c>
      <c r="H23" s="122" cm="1">
        <f t="array" ref="H23">_xlfn.XLOOKUP(
    1,
    (일일DB[날짜]=$G13)*
    (일일DB[상품명]=$E$3)*
    (일일DB[메인키워드여부]="메인"),
    일일DB[리뷰수],
    ""
)</f>
        <v>315</v>
      </c>
      <c r="I23" s="121" cm="1">
        <f t="array" ref="I23">_xlfn.XLOOKUP(
    1,
    (경쟁상품[날짜]=$G13)*
    (경쟁상품[분류상품군]=$E$3)*
    (경쟁상품[메인키워드여부]="메인"),
    경쟁상품[리뷰수],
    ""
)</f>
        <v>250</v>
      </c>
      <c r="J23" s="83"/>
      <c r="K23" s="83"/>
    </row>
    <row r="24" spans="3:14">
      <c r="C24" s="81"/>
      <c r="D24" s="82"/>
      <c r="E24" s="83"/>
      <c r="F24" s="83"/>
      <c r="G24" s="81"/>
      <c r="H24" s="83"/>
      <c r="I24" s="83"/>
      <c r="J24" s="83"/>
      <c r="K24" s="83"/>
    </row>
    <row r="26" spans="3:14">
      <c r="K26" s="29"/>
    </row>
    <row r="27" spans="3:14">
      <c r="C27" s="25" t="s">
        <v>820</v>
      </c>
      <c r="K27" s="29"/>
    </row>
    <row r="28" spans="3:14" ht="15">
      <c r="C28" s="22" t="s">
        <v>37</v>
      </c>
      <c r="D28" s="213" t="s">
        <v>823</v>
      </c>
      <c r="E28" s="213"/>
      <c r="F28" s="213"/>
      <c r="G28" s="213"/>
      <c r="H28" s="213"/>
      <c r="I28" s="213"/>
      <c r="J28" s="213"/>
      <c r="K28" s="213"/>
    </row>
    <row r="29" spans="3:14" ht="56.25" customHeight="1">
      <c r="C29" s="30">
        <f>C3</f>
        <v>46181</v>
      </c>
      <c r="D29" s="211" t="str" cm="1">
        <f t="array" ref="D29">SUBSTITUTE(
_xlfn.XLOOKUP(
    1,
    (일일DB[상품명]=$E$3)*
    (일일DB[날짜]=$C29)*
    (일일DB[메인키워드여부]="메인"),
    일일DB[일일분석보고],
    ""
),
".",
"."&amp;CHAR(10)
)</f>
        <v/>
      </c>
      <c r="E29" s="212"/>
      <c r="F29" s="212"/>
      <c r="G29" s="212"/>
      <c r="H29" s="212"/>
      <c r="I29" s="212"/>
      <c r="J29" s="212"/>
      <c r="K29" s="212"/>
      <c r="L29" s="33"/>
      <c r="M29" s="33"/>
      <c r="N29" s="33"/>
    </row>
    <row r="31" spans="3:14">
      <c r="C31" s="25" t="s">
        <v>825</v>
      </c>
    </row>
    <row r="32" spans="3:14" ht="15">
      <c r="C32" s="22" t="s">
        <v>37</v>
      </c>
      <c r="D32" s="22" t="s">
        <v>826</v>
      </c>
    </row>
    <row r="33" spans="3:12">
      <c r="C33" s="30">
        <f>C3</f>
        <v>46181</v>
      </c>
      <c r="D33" s="31" t="str">
        <f>SUBSTITUTE(_xlfn.XLOOKUP(C3,업무일지[날짜],업무일지[내용],""),".","."&amp;CHAR(10))</f>
        <v/>
      </c>
      <c r="E33" s="32"/>
      <c r="F33" s="32"/>
      <c r="G33" s="32"/>
      <c r="H33" s="32"/>
      <c r="I33" s="32"/>
      <c r="J33" s="32"/>
      <c r="K33" s="32"/>
      <c r="L33" s="32"/>
    </row>
    <row r="49" spans="3:3">
      <c r="C49" s="34"/>
    </row>
  </sheetData>
  <mergeCells count="2">
    <mergeCell ref="D29:K29"/>
    <mergeCell ref="D28:K28"/>
  </mergeCells>
  <phoneticPr fontId="5" type="noConversion"/>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G15"/>
  <sheetViews>
    <sheetView workbookViewId="0"/>
  </sheetViews>
  <sheetFormatPr defaultRowHeight="14.25"/>
  <sheetData>
    <row r="1" spans="1:7" ht="23.25">
      <c r="A1" s="20" t="s">
        <v>17</v>
      </c>
      <c r="B1" s="20"/>
      <c r="C1" s="20"/>
      <c r="D1" s="20"/>
      <c r="E1" s="20"/>
      <c r="F1" s="20"/>
      <c r="G1" s="20"/>
    </row>
    <row r="3" spans="1:7" ht="15">
      <c r="A3" s="2" t="s">
        <v>18</v>
      </c>
      <c r="B3" s="2" t="s">
        <v>19</v>
      </c>
      <c r="C3" s="2" t="s">
        <v>20</v>
      </c>
    </row>
    <row r="4" spans="1:7" ht="128.25">
      <c r="A4" s="1" t="s">
        <v>21</v>
      </c>
      <c r="B4" s="1" t="s">
        <v>22</v>
      </c>
      <c r="C4" s="1" t="s">
        <v>23</v>
      </c>
    </row>
    <row r="5" spans="1:7" ht="114">
      <c r="A5" s="1" t="s">
        <v>24</v>
      </c>
      <c r="B5" s="1" t="s">
        <v>25</v>
      </c>
      <c r="C5" s="1" t="s">
        <v>26</v>
      </c>
    </row>
    <row r="6" spans="1:7" ht="71.25">
      <c r="A6" s="1" t="s">
        <v>27</v>
      </c>
      <c r="B6" s="1" t="s">
        <v>28</v>
      </c>
      <c r="C6" s="1" t="s">
        <v>29</v>
      </c>
    </row>
    <row r="7" spans="1:7" ht="42.75">
      <c r="A7" s="1" t="s">
        <v>30</v>
      </c>
      <c r="B7" s="1" t="s">
        <v>31</v>
      </c>
      <c r="C7" s="1" t="s">
        <v>26</v>
      </c>
    </row>
    <row r="8" spans="1:7" ht="42.75">
      <c r="A8" s="1" t="s">
        <v>32</v>
      </c>
      <c r="B8" s="1" t="s">
        <v>33</v>
      </c>
      <c r="C8" s="1" t="s">
        <v>34</v>
      </c>
    </row>
    <row r="10" spans="1:7" ht="15">
      <c r="A10" s="3" t="s">
        <v>35</v>
      </c>
      <c r="B10" s="3"/>
      <c r="C10" s="3"/>
    </row>
    <row r="11" spans="1:7" ht="409.5">
      <c r="A11" s="21" t="s">
        <v>36</v>
      </c>
      <c r="B11" s="21"/>
      <c r="C11" s="21"/>
    </row>
    <row r="12" spans="1:7">
      <c r="A12" s="21"/>
      <c r="B12" s="21"/>
      <c r="C12" s="21"/>
    </row>
    <row r="13" spans="1:7">
      <c r="A13" s="21"/>
      <c r="B13" s="21"/>
      <c r="C13" s="21"/>
    </row>
    <row r="14" spans="1:7">
      <c r="A14" s="21"/>
      <c r="B14" s="21"/>
      <c r="C14" s="21"/>
    </row>
    <row r="15" spans="1:7">
      <c r="A15" s="21"/>
      <c r="B15" s="21"/>
      <c r="C15" s="21"/>
    </row>
  </sheetData>
  <phoneticPr fontId="5"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9CC7E86-04DE-4C18-95B9-8C933E440B47}">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10</vt:i4>
      </vt:variant>
    </vt:vector>
  </HeadingPairs>
  <TitlesOfParts>
    <vt:vector size="10" baseType="lpstr">
      <vt:lpstr>대시보드</vt:lpstr>
      <vt:lpstr>일일입력DB</vt:lpstr>
      <vt:lpstr>경쟁상품 입력</vt:lpstr>
      <vt:lpstr>업무일지</vt:lpstr>
      <vt:lpstr>상품관리</vt:lpstr>
      <vt:lpstr>예산관리</vt:lpstr>
      <vt:lpstr>표</vt:lpstr>
      <vt:lpstr>입출금 항목</vt:lpstr>
      <vt:lpstr>출력</vt:lpstr>
      <vt:lpstr>보고서_요약</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dcterms:created xsi:type="dcterms:W3CDTF">2026-05-27T23:00:00Z</dcterms:created>
  <dcterms:modified xsi:type="dcterms:W3CDTF">2026-06-08T13:49:10Z</dcterms:modified>
</cp:coreProperties>
</file>